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Econòmica\PATRIMONI PUMSA\"/>
    </mc:Choice>
  </mc:AlternateContent>
  <xr:revisionPtr revIDLastSave="0" documentId="8_{EFA0ED82-B604-4A25-8444-8B847A4F29C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.1- NAUS, LOCALS I OFICINES" sheetId="3" r:id="rId1"/>
    <sheet name="1.2-APARCAMENTS" sheetId="1" r:id="rId2"/>
    <sheet name="1.3- HABITATGES" sheetId="6" r:id="rId3"/>
    <sheet name="1.4- SOLARS" sheetId="9" r:id="rId4"/>
  </sheets>
  <definedNames>
    <definedName name="_xlnm._FilterDatabase" localSheetId="2" hidden="1">'1.3- HABITATGES'!$A$5:$I$73</definedName>
    <definedName name="_xlnm.Print_Area" localSheetId="0">'1.1- NAUS, LOCALS I OFICINES'!$A$1:$F$102</definedName>
    <definedName name="_xlnm.Print_Titles" localSheetId="2">'1.3- HABITATGES'!$1:$5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6" l="1"/>
  <c r="E29" i="6" l="1"/>
  <c r="G29" i="6" s="1"/>
  <c r="E6" i="6"/>
  <c r="G6" i="6" s="1"/>
  <c r="E40" i="1"/>
  <c r="N36" i="1"/>
  <c r="J36" i="1"/>
  <c r="F36" i="1"/>
  <c r="L36" i="1"/>
  <c r="H36" i="1"/>
  <c r="H49" i="1" s="1"/>
  <c r="O34" i="1"/>
  <c r="K34" i="1"/>
  <c r="G34" i="1"/>
  <c r="G33" i="1"/>
  <c r="G32" i="1"/>
  <c r="D41" i="1"/>
  <c r="D47" i="1"/>
  <c r="O36" i="1" l="1"/>
  <c r="K36" i="1"/>
  <c r="L49" i="1"/>
  <c r="D30" i="1" l="1"/>
  <c r="G40" i="1"/>
  <c r="G39" i="1"/>
  <c r="G35" i="1"/>
  <c r="G26" i="1"/>
  <c r="G31" i="1"/>
  <c r="G29" i="1"/>
  <c r="G27" i="1"/>
  <c r="G25" i="1"/>
  <c r="G24" i="1"/>
  <c r="G23" i="1"/>
  <c r="G22" i="1"/>
  <c r="G20" i="1"/>
  <c r="G19" i="1"/>
  <c r="G18" i="1"/>
  <c r="G17" i="1"/>
  <c r="G16" i="1"/>
  <c r="G15" i="1"/>
  <c r="G13" i="1"/>
  <c r="G12" i="1"/>
  <c r="G11" i="1"/>
  <c r="G10" i="1"/>
  <c r="G9" i="1"/>
  <c r="F104" i="3"/>
  <c r="F92" i="3"/>
  <c r="F81" i="3"/>
  <c r="F96" i="3"/>
  <c r="F90" i="3"/>
  <c r="E88" i="3"/>
  <c r="F88" i="3" s="1"/>
  <c r="E71" i="3"/>
  <c r="F71" i="3" s="1"/>
  <c r="F73" i="3"/>
  <c r="F69" i="3"/>
  <c r="E67" i="3"/>
  <c r="E66" i="3"/>
  <c r="F56" i="3"/>
  <c r="F53" i="3"/>
  <c r="E63" i="3"/>
  <c r="E60" i="3"/>
  <c r="E51" i="3"/>
  <c r="C44" i="3"/>
  <c r="G30" i="1" l="1"/>
  <c r="D36" i="1"/>
  <c r="E24" i="3"/>
  <c r="F24" i="3" s="1"/>
  <c r="E11" i="3"/>
  <c r="E10" i="3"/>
  <c r="G36" i="1" l="1"/>
  <c r="D49" i="1"/>
  <c r="F11" i="3"/>
  <c r="F10" i="3"/>
  <c r="E9" i="3"/>
  <c r="C9" i="3"/>
  <c r="C34" i="3" l="1"/>
  <c r="E34" i="3" l="1"/>
  <c r="E35" i="3"/>
  <c r="C48" i="3" l="1"/>
  <c r="E14" i="3"/>
  <c r="C14" i="3"/>
  <c r="C42" i="3" l="1"/>
  <c r="F46" i="3" l="1"/>
  <c r="F45" i="3"/>
  <c r="E41" i="3"/>
  <c r="E42" i="3"/>
  <c r="F42" i="3" s="1"/>
  <c r="C31" i="3" l="1"/>
  <c r="E33" i="3" l="1"/>
  <c r="E31" i="3"/>
  <c r="F31" i="3" s="1"/>
  <c r="E30" i="3"/>
  <c r="E32" i="3"/>
  <c r="O31" i="1" l="1"/>
  <c r="O28" i="1"/>
  <c r="O27" i="1"/>
  <c r="O22" i="1"/>
  <c r="O18" i="1"/>
  <c r="O11" i="1"/>
  <c r="O9" i="1"/>
  <c r="K26" i="1"/>
  <c r="K31" i="1"/>
  <c r="K30" i="1"/>
  <c r="K29" i="1"/>
  <c r="K28" i="1"/>
  <c r="K27" i="1"/>
  <c r="K24" i="1"/>
  <c r="K22" i="1"/>
  <c r="K21" i="1"/>
  <c r="K20" i="1"/>
  <c r="K19" i="1"/>
  <c r="K18" i="1"/>
  <c r="K17" i="1"/>
  <c r="K16" i="1"/>
  <c r="K15" i="1"/>
  <c r="K14" i="1"/>
  <c r="K12" i="1"/>
  <c r="F100" i="3" l="1"/>
  <c r="E52" i="3"/>
  <c r="E48" i="3" s="1"/>
  <c r="F30" i="3" l="1"/>
  <c r="F94" i="3" l="1"/>
  <c r="F22" i="3"/>
  <c r="F7" i="3"/>
  <c r="E26" i="3" l="1"/>
  <c r="C85" i="3"/>
  <c r="F85" i="3" s="1"/>
  <c r="C84" i="3"/>
  <c r="F84" i="3" s="1"/>
  <c r="E83" i="3"/>
  <c r="F86" i="3"/>
  <c r="F67" i="3"/>
  <c r="F66" i="3"/>
  <c r="E65" i="3"/>
  <c r="C65" i="3"/>
  <c r="F63" i="3"/>
  <c r="F62" i="3"/>
  <c r="F61" i="3"/>
  <c r="F60" i="3"/>
  <c r="F58" i="3"/>
  <c r="F57" i="3"/>
  <c r="F55" i="3"/>
  <c r="F54" i="3"/>
  <c r="F52" i="3"/>
  <c r="F51" i="3"/>
  <c r="F50" i="3"/>
  <c r="F41" i="3"/>
  <c r="F40" i="3"/>
  <c r="F39" i="3"/>
  <c r="F38" i="3"/>
  <c r="F37" i="3"/>
  <c r="F36" i="3"/>
  <c r="F33" i="3"/>
  <c r="F32" i="3"/>
  <c r="F35" i="3"/>
  <c r="F34" i="3"/>
  <c r="F27" i="3"/>
  <c r="C83" i="3" l="1"/>
  <c r="C26" i="3" l="1"/>
  <c r="F16" i="3"/>
  <c r="F17" i="3"/>
  <c r="F18" i="3"/>
  <c r="F19" i="3"/>
  <c r="F20" i="3"/>
  <c r="F15" i="3"/>
  <c r="E18" i="1" l="1"/>
</calcChain>
</file>

<file path=xl/sharedStrings.xml><?xml version="1.0" encoding="utf-8"?>
<sst xmlns="http://schemas.openxmlformats.org/spreadsheetml/2006/main" count="638" uniqueCount="395">
  <si>
    <t>COTXE</t>
  </si>
  <si>
    <t>€ mes</t>
  </si>
  <si>
    <t>MOTO</t>
  </si>
  <si>
    <t>004L02</t>
  </si>
  <si>
    <t>011L02</t>
  </si>
  <si>
    <t>012L02</t>
  </si>
  <si>
    <t>021L02</t>
  </si>
  <si>
    <t>021L05</t>
  </si>
  <si>
    <t>023L04</t>
  </si>
  <si>
    <t>026L03</t>
  </si>
  <si>
    <t>026L12</t>
  </si>
  <si>
    <t>039L03</t>
  </si>
  <si>
    <t>042L03</t>
  </si>
  <si>
    <t>044L01</t>
  </si>
  <si>
    <t>049L04</t>
  </si>
  <si>
    <t>"La Llàntia" (c. La Boixa, 22)</t>
  </si>
  <si>
    <t>050L06</t>
  </si>
  <si>
    <t>053L02</t>
  </si>
  <si>
    <t>carrer Carlemany, 8-12</t>
  </si>
  <si>
    <t>058L02</t>
  </si>
  <si>
    <t>c. Cristòfol Colom</t>
  </si>
  <si>
    <t>059L02</t>
  </si>
  <si>
    <t>c. Churruca, 84-88 (annex habitatges)</t>
  </si>
  <si>
    <t>065L01</t>
  </si>
  <si>
    <t>c. Antoni de Solís (fase I i II)</t>
  </si>
  <si>
    <t>069L01</t>
  </si>
  <si>
    <t>072L01</t>
  </si>
  <si>
    <t>079L01</t>
  </si>
  <si>
    <t>080L03</t>
  </si>
  <si>
    <t>083L01</t>
  </si>
  <si>
    <t>083L02</t>
  </si>
  <si>
    <t>084L02</t>
  </si>
  <si>
    <t>023L02</t>
  </si>
  <si>
    <t>APARCAMENTS GESTIONATS PER PUMSA</t>
  </si>
  <si>
    <r>
      <t>c. Floridablanca, 118</t>
    </r>
    <r>
      <rPr>
        <sz val="8"/>
        <color theme="1"/>
        <rFont val="Verdana"/>
        <family val="2"/>
      </rPr>
      <t xml:space="preserve"> (Can Gassol)</t>
    </r>
  </si>
  <si>
    <t>Avinguda del Perú, 26 (Rocafonda)</t>
  </si>
  <si>
    <t>Plaça de la Gatassa, 19</t>
  </si>
  <si>
    <t>"Els Menuts" (c. de Francisco Herrera, 71)</t>
  </si>
  <si>
    <t>Edifici Vallveric (c. de Vallveric, 93)</t>
  </si>
  <si>
    <t xml:space="preserve">c. Vasco Nuñez de Balboa, 10-12 </t>
  </si>
  <si>
    <t>Parc Central (Camí de la Geganta, 2)</t>
  </si>
  <si>
    <t xml:space="preserve">Plaça de Cuba, 25  </t>
  </si>
  <si>
    <t>Plaça Granollers (Camí de la Geganta, 82)</t>
  </si>
  <si>
    <t xml:space="preserve">Plaça de les Tereses, 42  </t>
  </si>
  <si>
    <t>c. El Rierot, 6</t>
  </si>
  <si>
    <t>c. Antoni de Campmany, 83 (Cal Collut)</t>
  </si>
  <si>
    <t>Camí Ral - Hospital (Camí Ral, 264)</t>
  </si>
  <si>
    <t>c. Juan Meléndez Valdés, 15-17</t>
  </si>
  <si>
    <t>Edifici El Rengle (c.Jaume Vicens Vives, 10)</t>
  </si>
  <si>
    <t>Edifici Passeig de Marina (c. Jaume Vicens Vives, 10)</t>
  </si>
  <si>
    <t>c. Terrassa, 7</t>
  </si>
  <si>
    <t>c. Jaume Comas i Jo, 12</t>
  </si>
  <si>
    <t>LLOGADES</t>
  </si>
  <si>
    <t>TRASTERS</t>
  </si>
  <si>
    <t>-</t>
  </si>
  <si>
    <t>Via Europa, 2 (c. Irlanda, 42)</t>
  </si>
  <si>
    <t>Cafè de Mar (c. Damià Campeny, 16)</t>
  </si>
  <si>
    <t>SITUACIÓ</t>
  </si>
  <si>
    <t>020L01</t>
  </si>
  <si>
    <t>042L01</t>
  </si>
  <si>
    <t>Edifici Vallveric (Oficines)</t>
  </si>
  <si>
    <t>042L02</t>
  </si>
  <si>
    <t>050L05</t>
  </si>
  <si>
    <t>Edifici Baixada Espenyes (local i 4 oficines)</t>
  </si>
  <si>
    <t>002L02</t>
  </si>
  <si>
    <t>020L03</t>
  </si>
  <si>
    <t>080L04</t>
  </si>
  <si>
    <t>084L04</t>
  </si>
  <si>
    <t>Centre de Serveis Logístics</t>
  </si>
  <si>
    <t>Edifici El Rengle</t>
  </si>
  <si>
    <t xml:space="preserve">    Local 0.02</t>
  </si>
  <si>
    <t>LLIURE</t>
  </si>
  <si>
    <t xml:space="preserve">    Local 1.02</t>
  </si>
  <si>
    <t xml:space="preserve">    Local 1.03</t>
  </si>
  <si>
    <t xml:space="preserve">    Local 1.05</t>
  </si>
  <si>
    <t xml:space="preserve">    Local 1.06</t>
  </si>
  <si>
    <t xml:space="preserve">    Local 1.07</t>
  </si>
  <si>
    <t xml:space="preserve">    Local 2.03</t>
  </si>
  <si>
    <t xml:space="preserve">    Local 2.04</t>
  </si>
  <si>
    <t xml:space="preserve">    Local 2.06</t>
  </si>
  <si>
    <t xml:space="preserve">    Local 3.03</t>
  </si>
  <si>
    <t>AVL IBERICA</t>
  </si>
  <si>
    <t xml:space="preserve">    Local 3.09</t>
  </si>
  <si>
    <t>FUNDACIÓ TCM</t>
  </si>
  <si>
    <t>AUTOMOVILS AR MOTORS</t>
  </si>
  <si>
    <t xml:space="preserve">    Repuntadora, 36 Nau 1</t>
  </si>
  <si>
    <t xml:space="preserve">    Repuntadora, 34 Nau 2</t>
  </si>
  <si>
    <t xml:space="preserve">    Repuntadora, 28 Nau 5</t>
  </si>
  <si>
    <t xml:space="preserve">    Repuntadora, 32 Nau 3</t>
  </si>
  <si>
    <t xml:space="preserve">    Repuntadora, 30 Nau 4</t>
  </si>
  <si>
    <t xml:space="preserve">    Repuntadora, 26 Nau 6</t>
  </si>
  <si>
    <t>€m²</t>
  </si>
  <si>
    <t>VIALITAT I SERVEIS, S.L.</t>
  </si>
  <si>
    <t>Edifici Vallveric (naus)</t>
  </si>
  <si>
    <t>TERRAKLINKER "GRES DE BREDA"</t>
  </si>
  <si>
    <t>TELLUS IGNIS</t>
  </si>
  <si>
    <t>GIROPUC EVASION</t>
  </si>
  <si>
    <t>ABANIK PRODUCCIONES, S.L.U.</t>
  </si>
  <si>
    <t xml:space="preserve">    Planta Baixa </t>
  </si>
  <si>
    <t>ALIQUID MOVET, S.L.</t>
  </si>
  <si>
    <t>XAMMAR ESTUDI PILATES i FISIOTERÀPIA, S.C.P.</t>
  </si>
  <si>
    <t>LLOGATER</t>
  </si>
  <si>
    <t>ARXIU PUMSA</t>
  </si>
  <si>
    <t>OFFICE COMUNITARI</t>
  </si>
  <si>
    <t xml:space="preserve">    Planta Baixa - Oficina 1</t>
  </si>
  <si>
    <t xml:space="preserve">    Planta Baixa - Oficina 2</t>
  </si>
  <si>
    <t xml:space="preserve">    Planta Baixa - Oficina 3</t>
  </si>
  <si>
    <t xml:space="preserve">    Planta Baixa - Oficina 4</t>
  </si>
  <si>
    <t xml:space="preserve">    Planta Primera - Oficina 2</t>
  </si>
  <si>
    <t xml:space="preserve">    Planta Primera - Oficina 3</t>
  </si>
  <si>
    <t xml:space="preserve">    Planta Primera - Oficina 5</t>
  </si>
  <si>
    <t xml:space="preserve">    Planta Primera - Oficina 6</t>
  </si>
  <si>
    <t xml:space="preserve">    Planta Primera - Oficina 7</t>
  </si>
  <si>
    <t xml:space="preserve">    Planta Segona - Oficina 1</t>
  </si>
  <si>
    <t xml:space="preserve">    Planta Segona - Oficina 2</t>
  </si>
  <si>
    <t xml:space="preserve">    Planta Segona - Oficina 3</t>
  </si>
  <si>
    <t xml:space="preserve">    Planta Segona - Oficina 4</t>
  </si>
  <si>
    <t xml:space="preserve">    Planta Primera</t>
  </si>
  <si>
    <t>SOP.TECN. GLOBAL DE SERV., SL</t>
  </si>
  <si>
    <t>SENSALIA, SL</t>
  </si>
  <si>
    <t xml:space="preserve">    Planta Primera NAU</t>
  </si>
  <si>
    <t xml:space="preserve">    Planta Segona</t>
  </si>
  <si>
    <t>089L03</t>
  </si>
  <si>
    <t>CAN SERRAT MATARÓ SL</t>
  </si>
  <si>
    <t>021L03</t>
  </si>
  <si>
    <t>FEDERACIÓ D'ASSOCIACIONS VEÏNALS DE MATARÓ</t>
  </si>
  <si>
    <t>ADREÇA</t>
  </si>
  <si>
    <t>NÚM</t>
  </si>
  <si>
    <t>IMPORT RENDA</t>
  </si>
  <si>
    <t>SUP ÚTIL</t>
  </si>
  <si>
    <t>LOS ALAMOS</t>
  </si>
  <si>
    <t>ALMERIA</t>
  </si>
  <si>
    <t>1a</t>
  </si>
  <si>
    <t>AV. AMÈRICA</t>
  </si>
  <si>
    <t>154-156</t>
  </si>
  <si>
    <t>AVINYÓ</t>
  </si>
  <si>
    <t>4-6</t>
  </si>
  <si>
    <t>CAMÍ RAL</t>
  </si>
  <si>
    <t>CARLEMANY</t>
  </si>
  <si>
    <t>RDA.CERDANYA</t>
  </si>
  <si>
    <t>RDA. CERVANTES</t>
  </si>
  <si>
    <t>CHURRUCA</t>
  </si>
  <si>
    <t>COLÒMBIA</t>
  </si>
  <si>
    <t>PSSTGE. FRAGATA</t>
  </si>
  <si>
    <t>RDA. FRANCESC MACIÀ</t>
  </si>
  <si>
    <t>FRANK MARSHALL</t>
  </si>
  <si>
    <t>GARROTXA</t>
  </si>
  <si>
    <t>45-47</t>
  </si>
  <si>
    <t xml:space="preserve">AV. GATASSA </t>
  </si>
  <si>
    <t>GRUP LES SANTES (C.DULCINEA)</t>
  </si>
  <si>
    <t>HERRERA</t>
  </si>
  <si>
    <t>JAUME COMAS</t>
  </si>
  <si>
    <t>JAUME I</t>
  </si>
  <si>
    <t>PTGE.JAUME II EL JUST</t>
  </si>
  <si>
    <t>RDA. JAUME FERRAN</t>
  </si>
  <si>
    <t>JOAN MARAGALL</t>
  </si>
  <si>
    <t>8-12</t>
  </si>
  <si>
    <t>JOAN MIRÓ</t>
  </si>
  <si>
    <t>MARATHON</t>
  </si>
  <si>
    <t>MARE DE D. DEL CORREDOR</t>
  </si>
  <si>
    <t>MELENDEZ VALDÉS</t>
  </si>
  <si>
    <t>15-17</t>
  </si>
  <si>
    <t>MOSSEN MOLÉ</t>
  </si>
  <si>
    <t>NUÑEZ DE BALBOA</t>
  </si>
  <si>
    <t>PASCUAL MADOZ</t>
  </si>
  <si>
    <t>28-30 Escala A</t>
  </si>
  <si>
    <t>28-30 Escala B</t>
  </si>
  <si>
    <t>049L01</t>
  </si>
  <si>
    <t>PLAÇA DE LA FLOR</t>
  </si>
  <si>
    <t>PIETAT</t>
  </si>
  <si>
    <t>D'EN PUJOL</t>
  </si>
  <si>
    <t>PG. RAMON BERENGUER</t>
  </si>
  <si>
    <t>EL RIEROT</t>
  </si>
  <si>
    <t>ROCAFONDA</t>
  </si>
  <si>
    <t>ROSSELLÓ</t>
  </si>
  <si>
    <t>SANT SIMÓ</t>
  </si>
  <si>
    <t>SANT VALENTÍ</t>
  </si>
  <si>
    <t>SANTIAGO RUSIÑOL</t>
  </si>
  <si>
    <t>20-24</t>
  </si>
  <si>
    <t>SIETE PARTIDAS</t>
  </si>
  <si>
    <t>TEIÀ</t>
  </si>
  <si>
    <t>VALÈNCIA</t>
  </si>
  <si>
    <t>VIA EUROPA</t>
  </si>
  <si>
    <t>TOTAL</t>
  </si>
  <si>
    <t>Poliesportiu c. Euskadi (c. Països Bàltics)</t>
  </si>
  <si>
    <t>026L01</t>
  </si>
  <si>
    <t>026L02</t>
  </si>
  <si>
    <t>084L03</t>
  </si>
  <si>
    <t>092L01</t>
  </si>
  <si>
    <t>PREU MENSUAL LLOGUER</t>
  </si>
  <si>
    <t>SUPERFÍCIE</t>
  </si>
  <si>
    <t>Ronda de Rafael Estrany, 36   (*)</t>
  </si>
  <si>
    <t>APARCAMENT</t>
  </si>
  <si>
    <t xml:space="preserve">1.1.- OFICINES, NAUS I LOCALS </t>
  </si>
  <si>
    <t>1.3.- HABITATGES</t>
  </si>
  <si>
    <t>1.2.- APARCAMENTS</t>
  </si>
  <si>
    <r>
      <t xml:space="preserve">    Planta Primera - Oficina 1 -</t>
    </r>
    <r>
      <rPr>
        <sz val="8"/>
        <rFont val="Verdana"/>
        <family val="2"/>
      </rPr>
      <t xml:space="preserve"> OFFICE COMUNITARI</t>
    </r>
  </si>
  <si>
    <r>
      <t xml:space="preserve">    Planta Primera - Oficina 4 -</t>
    </r>
    <r>
      <rPr>
        <sz val="8"/>
        <rFont val="Verdana"/>
        <family val="2"/>
      </rPr>
      <t xml:space="preserve"> ARXIU PUMSA</t>
    </r>
  </si>
  <si>
    <t>APARCAMENTS DESTINATS A ROTACIÓ/ABONATS</t>
  </si>
  <si>
    <t xml:space="preserve">    Local 0.05.01</t>
  </si>
  <si>
    <t>% ocupació</t>
  </si>
  <si>
    <t>Local c. Pacheco, 97 Planta baixa</t>
  </si>
  <si>
    <t>Local c. Sant Simó, 15 bis, Planta baixa</t>
  </si>
  <si>
    <t xml:space="preserve">    Local Comercial (planta Baixa i planta -1)</t>
  </si>
  <si>
    <t>Local c. Pujol, 40 (Finca Sant Cristòfol, 10) Pl. Baixa+ Pl -1</t>
  </si>
  <si>
    <t>Local c. Vasco Nuñez de Balboa, 10-12 (Equipament)</t>
  </si>
  <si>
    <t>SECURITAS DIRECT ESPAÑA, SAU</t>
  </si>
  <si>
    <t xml:space="preserve">    Local 3.11.01</t>
  </si>
  <si>
    <t xml:space="preserve">    Local 3.11.02</t>
  </si>
  <si>
    <t>Pl. La Flor, 17</t>
  </si>
  <si>
    <t>c. Via Europa, 149 (Europa 1) E-2 2º 1ª</t>
  </si>
  <si>
    <t xml:space="preserve">    Local 0.05.02</t>
  </si>
  <si>
    <t xml:space="preserve">    Local 1.04 (planta primera i planta baixa)</t>
  </si>
  <si>
    <t>"El Tabalet" (c. Alarona, 2)</t>
  </si>
  <si>
    <t>Oficines PUMSA</t>
  </si>
  <si>
    <t>Edifici de Vidre (c/ Pablo Iglesias, 63)</t>
  </si>
  <si>
    <t xml:space="preserve">    Planta primera - Locals 10 i 11</t>
  </si>
  <si>
    <t xml:space="preserve">    Planta Segunda</t>
  </si>
  <si>
    <t>(Imports sense IVA)</t>
  </si>
  <si>
    <t>n/a</t>
  </si>
  <si>
    <t>DESEMBRE 21</t>
  </si>
  <si>
    <t>MANIPULADOS ANSA, SLU</t>
  </si>
  <si>
    <t>TRANSPORTES DEL MARESME, S.A.</t>
  </si>
  <si>
    <t>B&amp;W Loudspeakers Group España</t>
  </si>
  <si>
    <t>MEDITERRANEAN LOGIST.PARTNERS</t>
  </si>
  <si>
    <t>Nau c. Bobinadora, 93 n11</t>
  </si>
  <si>
    <t>020L04</t>
  </si>
  <si>
    <t>AGENCIA ESTATAL ADMINISTRACION TRIBUTARIA (AEAT)</t>
  </si>
  <si>
    <t>GURBTEC TELECOM SL</t>
  </si>
  <si>
    <t>EPEL TECNOCAMPUS</t>
  </si>
  <si>
    <t>Masia Can Trissac de Dalt</t>
  </si>
  <si>
    <t>023L03</t>
  </si>
  <si>
    <t>Cessió gratuita Fundació Vilaseca</t>
  </si>
  <si>
    <t>LEDSLIVE SOLUTIONS SL</t>
  </si>
  <si>
    <t>CAT DEPIL GRUP</t>
  </si>
  <si>
    <t xml:space="preserve">    Planta Baixa NAU 1, 2 i 3</t>
  </si>
  <si>
    <t>046L51</t>
  </si>
  <si>
    <t>C.C.A.HER.ROCIERA DIV.PASTORA</t>
  </si>
  <si>
    <t>047L02</t>
  </si>
  <si>
    <t>AGRUP.CIENTIFICO-EXCURSIONISTA</t>
  </si>
  <si>
    <t>COPAS Y MÁS MATARÓ, SL</t>
  </si>
  <si>
    <t>059L03</t>
  </si>
  <si>
    <t>Nau Cabot i Barba</t>
  </si>
  <si>
    <t>Local c. Churruca, 84</t>
  </si>
  <si>
    <t>083L03</t>
  </si>
  <si>
    <t>C.CASTELLERA CAPGROSSOS MATARÓ</t>
  </si>
  <si>
    <t>Edifici Colla Castellera (c. Herrera, 59)</t>
  </si>
  <si>
    <t>Local Pl. de la Flor, 7 Baix 1 (c. La Boixa, 24)</t>
  </si>
  <si>
    <t>Torre Palauet (Ronda President Tarradelles, 95)</t>
  </si>
  <si>
    <t>Local Baixada Escaletes, 3-5</t>
  </si>
  <si>
    <t>Local c. Dinamarca, 10</t>
  </si>
  <si>
    <t>067L01</t>
  </si>
  <si>
    <t>059L04</t>
  </si>
  <si>
    <t>Local c. Blai Parera</t>
  </si>
  <si>
    <t>Local c. Sant Simó, 17, Planta baixa</t>
  </si>
  <si>
    <t>Local comunitari c. Carlemny</t>
  </si>
  <si>
    <t>Local 6C (Ronda Barceló,  73A)</t>
  </si>
  <si>
    <t>Local 6D (Ronda Barceló, 73B)</t>
  </si>
  <si>
    <t>Local 6E (Ronda Barceló, 77A)</t>
  </si>
  <si>
    <t>048H01</t>
  </si>
  <si>
    <t>AJUNTAMENT DE MATARO</t>
  </si>
  <si>
    <t>Nau Manteniment (c. Comandaran, 1 (Valldeix))</t>
  </si>
  <si>
    <t>lliures</t>
  </si>
  <si>
    <t>APARCAMENTS VINCULATS AL DIPÒSIT DE VEHICLES</t>
  </si>
  <si>
    <t>Parc del Palau (c. de las Siete Partidas, 35)</t>
  </si>
  <si>
    <t xml:space="preserve">Ronda Rafael Estrany </t>
  </si>
  <si>
    <t>PROPIETAT</t>
  </si>
  <si>
    <t>€ M2</t>
  </si>
  <si>
    <t>DESPESES COMUNITAT</t>
  </si>
  <si>
    <t>IBI</t>
  </si>
  <si>
    <t>TOTAL MES</t>
  </si>
  <si>
    <t>PUMSA</t>
  </si>
  <si>
    <t>BOMBERS MADERN I CLARIANA</t>
  </si>
  <si>
    <t>PL. GATASSA</t>
  </si>
  <si>
    <t>GERMÀ DOROTEO</t>
  </si>
  <si>
    <t>MÈXIC</t>
  </si>
  <si>
    <t>QUERALBS</t>
  </si>
  <si>
    <t>REPÚBLICA DOMINICANA</t>
  </si>
  <si>
    <t>SANT DANIEL</t>
  </si>
  <si>
    <t>SANT FRANCESC DE PAULA</t>
  </si>
  <si>
    <t>26-28</t>
  </si>
  <si>
    <t>SANT JORDI</t>
  </si>
  <si>
    <t>92-94</t>
  </si>
  <si>
    <t>SECTOR O POLÍGON DE PROCEDÈNCIA</t>
  </si>
  <si>
    <t>Propietat per AM</t>
  </si>
  <si>
    <t>SUPERFÍCIE SOL  m2s.</t>
  </si>
  <si>
    <t xml:space="preserve"> SOSTRE edif. m2st</t>
  </si>
  <si>
    <t>CLAU URB.</t>
  </si>
  <si>
    <t>ÚS dominant</t>
  </si>
  <si>
    <t xml:space="preserve">OBSERVACIONS </t>
  </si>
  <si>
    <t>propietat</t>
  </si>
  <si>
    <t>residencial</t>
  </si>
  <si>
    <t>terciari</t>
  </si>
  <si>
    <t>URBANITZATS  (SOLARS)</t>
  </si>
  <si>
    <t>COMPRA DIRECTE</t>
  </si>
  <si>
    <t xml:space="preserve">GIBRALTAR </t>
  </si>
  <si>
    <t>c/Gibraltar 3-13</t>
  </si>
  <si>
    <t>1c</t>
  </si>
  <si>
    <t>RESID. (possible local en PB)</t>
  </si>
  <si>
    <t>PMU 02 LLÀNTIA</t>
  </si>
  <si>
    <t>Parcel·la A - ALELLA 1                                                      LA LLÀNTIA</t>
  </si>
  <si>
    <t>c/Alella 1-3</t>
  </si>
  <si>
    <t>RESID.-HAB LLIURE+Locals PSS</t>
  </si>
  <si>
    <t>Parcel·la C - ALELLA 2                                                    LA LLÀNTIA</t>
  </si>
  <si>
    <t>c/Alella 2-Llevantina 15</t>
  </si>
  <si>
    <t>3b</t>
  </si>
  <si>
    <t>RESID.-HAB LLIURE</t>
  </si>
  <si>
    <t>PMU 02 LLÀNTIA: UA 63 LLEVANTINA-MASNOU</t>
  </si>
  <si>
    <t>Llevantina, 13</t>
  </si>
  <si>
    <t>C/ Llevantina, 13</t>
  </si>
  <si>
    <t>38*</t>
  </si>
  <si>
    <t>1c10</t>
  </si>
  <si>
    <t>RESID.-HAB LLIURE (*pati edif)</t>
  </si>
  <si>
    <t>UA-89d</t>
  </si>
  <si>
    <t xml:space="preserve">% parcel·la 1.1b - E.LLUCH </t>
  </si>
  <si>
    <t>Avda. E. Lluch, 11</t>
  </si>
  <si>
    <t>3b39</t>
  </si>
  <si>
    <t>UA-84 POLÍGON 1</t>
  </si>
  <si>
    <t>% parel·la I.2 -  HERRERA</t>
  </si>
  <si>
    <t>c/Floridablanca,101</t>
  </si>
  <si>
    <t>AM</t>
  </si>
  <si>
    <t>3b35-3b35hpp</t>
  </si>
  <si>
    <t>RESID.Mixte HLL+HPP (local en PB)</t>
  </si>
  <si>
    <t>PENDENT D'URBANITZACIÓ</t>
  </si>
  <si>
    <t>UAd83 LEPANT-CHURRUCA /EL RENGLE</t>
  </si>
  <si>
    <t xml:space="preserve"> parcel·la A- CHURRUCA</t>
  </si>
  <si>
    <t>c/Churruca, 1-15</t>
  </si>
  <si>
    <t>3b31hpo/E</t>
  </si>
  <si>
    <t>HPP+locals PB</t>
  </si>
  <si>
    <t>PMU-11 IVECO-RENFE-FARINERA</t>
  </si>
  <si>
    <t>PARCEL·LA  5.2</t>
  </si>
  <si>
    <t>PARCEL·LA 9.1</t>
  </si>
  <si>
    <t>PARCEL·LA 10</t>
  </si>
  <si>
    <t>PP CAN SERRA</t>
  </si>
  <si>
    <t xml:space="preserve">parcel·la 15 -  CAN SERRA </t>
  </si>
  <si>
    <t>4d8</t>
  </si>
  <si>
    <t>HAB LLIURE UNIF-8 unif. En filera</t>
  </si>
  <si>
    <t>UA-05d</t>
  </si>
  <si>
    <t xml:space="preserve">%Parcel·la 6  MAS MIRALLES </t>
  </si>
  <si>
    <t>c/Penedés 8 ( c/del Mar)</t>
  </si>
  <si>
    <t>3b30</t>
  </si>
  <si>
    <t>Residencial</t>
  </si>
  <si>
    <t>c/Palau,31</t>
  </si>
  <si>
    <t xml:space="preserve"> 2,32 m2st/m2s </t>
  </si>
  <si>
    <t>c/Palau, 35</t>
  </si>
  <si>
    <t>PMU-06</t>
  </si>
  <si>
    <t>CAN CRUZATE ( 5 FINQUES)</t>
  </si>
  <si>
    <t>c/Palau,37</t>
  </si>
  <si>
    <t>c/ El Carreró, 26</t>
  </si>
  <si>
    <t>c/ El Carreró, 28</t>
  </si>
  <si>
    <t xml:space="preserve">SOL URBÀ ALTRES situacions </t>
  </si>
  <si>
    <t>SECTOR C1  -  Cirera Nord</t>
  </si>
  <si>
    <t xml:space="preserve">%parcel·la sector C1 </t>
  </si>
  <si>
    <t>c/ Lluís Viladevall, 16 SUELO</t>
  </si>
  <si>
    <t>6b</t>
  </si>
  <si>
    <t>serveis</t>
  </si>
  <si>
    <t>MPPG EL SORRALL</t>
  </si>
  <si>
    <t>Finca Torre Palauet (catalogada)</t>
  </si>
  <si>
    <t>E</t>
  </si>
  <si>
    <t>EQUIPAMENT PÚBLIC</t>
  </si>
  <si>
    <t>UA-26 CAN XAMMAR (EXPROPIACIÓ)</t>
  </si>
  <si>
    <t>Finca plaça XAMMAR 16 (ET )</t>
  </si>
  <si>
    <t>C/ d'en Xammar, 16</t>
  </si>
  <si>
    <t>PB terciari-comercial</t>
  </si>
  <si>
    <t>Ocupat per una ET prefabricada</t>
  </si>
  <si>
    <t>% resta finca INTERIOR ILLA</t>
  </si>
  <si>
    <t>Gravina, 26 (Q)</t>
  </si>
  <si>
    <t>Passadís propietat de PUMSA</t>
  </si>
  <si>
    <t>TURONS E (2 finques)</t>
  </si>
  <si>
    <t>TOURING CLUB</t>
  </si>
  <si>
    <t>7b</t>
  </si>
  <si>
    <t>AGRÍCOLA</t>
  </si>
  <si>
    <t>1.4.- TERRENYS I SOLARS</t>
  </si>
  <si>
    <t>SOL NO URBÀ</t>
  </si>
  <si>
    <t>NOM</t>
  </si>
  <si>
    <t>adreça CADASTRAL</t>
  </si>
  <si>
    <t>% PROPIETAT</t>
  </si>
  <si>
    <t>PENDENT PLANEJAMENT</t>
  </si>
  <si>
    <t>Transmissió a Ajuntament 27-12-2021</t>
  </si>
  <si>
    <t>PATRIMONI DE PUMSA</t>
  </si>
  <si>
    <t>(Informació Font: Oficina Local Habitatge. Data Informació: 31/10/2021)</t>
  </si>
  <si>
    <t>(Informació Font: Àrea Gestió de Patrimoni. Data Informació: 31/08/2021)</t>
  </si>
  <si>
    <t>(Informació Font: Àrea Econòmica. Data Informació: 15/12/2021)</t>
  </si>
  <si>
    <t>PERSONA FÍSICA</t>
  </si>
  <si>
    <t>(Data informació: 15/12/2021)</t>
  </si>
  <si>
    <t>Previsió constitució d’un dret de superfície a 75 anys, mitjançant concurs públic, que es publicarà durant 2022</t>
  </si>
  <si>
    <t>Previsió signatura permuta 11 habitages</t>
  </si>
  <si>
    <t>Llogat a RRCARS, sl (Renda anual 1.952 Euros)</t>
  </si>
  <si>
    <t>Polígon 25 - Parcel·la 2</t>
  </si>
  <si>
    <t>VALLDEIX</t>
  </si>
  <si>
    <t>SECTOR EL RENGLE</t>
  </si>
  <si>
    <t>Passeig de Marina, s/n</t>
  </si>
  <si>
    <t>Adscripció (Titularitat Ajuntament). Llogat: 80% Federació d’Autoescoles de Bcn (renda anual 24.365 euros)/ 8% Ass. Centres Form. Viaria Mataró (renda anual 5.914 euros)</t>
  </si>
  <si>
    <t>N. HABITATGES</t>
  </si>
  <si>
    <t>DADES PROMIG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</si>
</sst>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\-#,##0\ "/>
    <numFmt numFmtId="166" formatCode="0&quot; m2&quot;"/>
    <numFmt numFmtId="167" formatCode="#,##0_ ;[Red]\-#,##0\ "/>
    <numFmt numFmtId="168" formatCode="#,##0\ &quot;m2&quot;"/>
    <numFmt numFmtId="169" formatCode="#,##0\ &quot;€mes&quot;"/>
    <numFmt numFmtId="170" formatCode="#,##0.00\ &quot;€ m²&quot;"/>
    <numFmt numFmtId="171" formatCode="#,##0.00\ &quot;€&quot;"/>
    <numFmt numFmtId="172" formatCode="#,##0.00\ &quot;€/m2&quot;"/>
    <numFmt numFmtId="173" formatCode="_(* #,##0\ &quot;pta&quot;_);_(* \(#,##0\ &quot;pta&quot;\);_(* &quot;-&quot;??\ &quot;pta&quot;_);_(@_)"/>
    <numFmt numFmtId="174" formatCode="0.0%"/>
    <numFmt numFmtId="175" formatCode="0.000%"/>
    <numFmt numFmtId="176" formatCode="#,##0.00\ &quot;m²&quot;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7"/>
      <color theme="0"/>
      <name val="Verdana"/>
      <family val="2"/>
    </font>
    <font>
      <sz val="7"/>
      <color theme="1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i/>
      <sz val="8"/>
      <color rgb="FF000000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  <font>
      <sz val="11"/>
      <name val="Calibri"/>
      <family val="2"/>
      <scheme val="minor"/>
    </font>
    <font>
      <sz val="9"/>
      <color rgb="FFFF0000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sz val="10"/>
      <name val="Calibri"/>
      <family val="2"/>
      <scheme val="minor"/>
    </font>
    <font>
      <b/>
      <i/>
      <sz val="10"/>
      <color theme="0"/>
      <name val="Verdana"/>
      <family val="2"/>
    </font>
    <font>
      <i/>
      <sz val="7"/>
      <color rgb="FF00000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11"/>
      <color theme="1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theme="1"/>
      <name val="Tahoma"/>
      <family val="2"/>
    </font>
    <font>
      <sz val="10"/>
      <name val="Calibri"/>
      <family val="1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color theme="0"/>
      <name val="Verdana"/>
      <family val="2"/>
    </font>
    <font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color rgb="FFC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137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/>
      <top style="medium">
        <color theme="0"/>
      </top>
      <bottom/>
      <diagonal/>
    </border>
    <border>
      <left/>
      <right style="medium">
        <color auto="1"/>
      </right>
      <top style="medium">
        <color theme="0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21" fillId="0" borderId="0"/>
    <xf numFmtId="0" fontId="33" fillId="7" borderId="0" applyNumberFormat="0" applyBorder="0" applyAlignment="0" applyProtection="0"/>
    <xf numFmtId="0" fontId="34" fillId="6" borderId="57" applyNumberFormat="0" applyAlignment="0" applyProtection="0"/>
    <xf numFmtId="0" fontId="35" fillId="5" borderId="57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2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21" fillId="0" borderId="0" applyFont="0" applyFill="0" applyBorder="0" applyAlignment="0" applyProtection="0"/>
  </cellStyleXfs>
  <cellXfs count="436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right" vertical="center" wrapText="1" readingOrder="1"/>
    </xf>
    <xf numFmtId="0" fontId="14" fillId="0" borderId="2" xfId="0" applyFont="1" applyFill="1" applyBorder="1" applyAlignment="1">
      <alignment horizontal="left" vertical="center" readingOrder="1"/>
    </xf>
    <xf numFmtId="0" fontId="16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/>
    <xf numFmtId="166" fontId="14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20" fillId="3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7" fontId="23" fillId="2" borderId="41" xfId="0" applyNumberFormat="1" applyFont="1" applyFill="1" applyBorder="1" applyAlignment="1">
      <alignment horizontal="center" vertical="center" wrapText="1"/>
    </xf>
    <xf numFmtId="167" fontId="23" fillId="2" borderId="4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18" xfId="0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horizontal="right" vertical="center"/>
    </xf>
    <xf numFmtId="171" fontId="0" fillId="0" borderId="0" xfId="0" applyNumberFormat="1" applyAlignment="1">
      <alignment horizontal="right"/>
    </xf>
    <xf numFmtId="171" fontId="22" fillId="0" borderId="18" xfId="0" applyNumberFormat="1" applyFont="1" applyFill="1" applyBorder="1" applyAlignment="1" applyProtection="1">
      <alignment horizontal="right" vertical="center" wrapText="1"/>
    </xf>
    <xf numFmtId="0" fontId="23" fillId="2" borderId="44" xfId="0" applyFont="1" applyFill="1" applyBorder="1" applyAlignment="1">
      <alignment horizontal="center" vertical="center" wrapText="1"/>
    </xf>
    <xf numFmtId="171" fontId="23" fillId="2" borderId="44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Border="1"/>
    <xf numFmtId="0" fontId="11" fillId="3" borderId="55" xfId="0" applyFont="1" applyFill="1" applyBorder="1" applyAlignment="1">
      <alignment horizontal="right" vertical="center" wrapText="1" readingOrder="1"/>
    </xf>
    <xf numFmtId="165" fontId="4" fillId="2" borderId="30" xfId="1" applyNumberFormat="1" applyFont="1" applyFill="1" applyBorder="1" applyAlignment="1">
      <alignment horizontal="right" vertical="center"/>
    </xf>
    <xf numFmtId="0" fontId="10" fillId="3" borderId="55" xfId="0" applyFont="1" applyFill="1" applyBorder="1" applyAlignment="1">
      <alignment horizontal="right" vertical="center" wrapText="1" readingOrder="1"/>
    </xf>
    <xf numFmtId="0" fontId="13" fillId="0" borderId="2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51" xfId="0" applyFont="1" applyFill="1" applyBorder="1" applyAlignment="1">
      <alignment horizontal="right" vertical="center" wrapText="1" readingOrder="1"/>
    </xf>
    <xf numFmtId="44" fontId="12" fillId="0" borderId="2" xfId="2" applyFont="1" applyFill="1" applyBorder="1" applyAlignment="1">
      <alignment horizontal="right" vertical="center" wrapText="1" readingOrder="1"/>
    </xf>
    <xf numFmtId="166" fontId="14" fillId="0" borderId="0" xfId="0" applyNumberFormat="1" applyFont="1" applyFill="1" applyBorder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2" xfId="0" applyFont="1" applyFill="1" applyBorder="1" applyAlignment="1">
      <alignment horizontal="left" vertical="center"/>
    </xf>
    <xf numFmtId="0" fontId="24" fillId="0" borderId="0" xfId="0" applyFont="1"/>
    <xf numFmtId="0" fontId="28" fillId="2" borderId="47" xfId="0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26" fillId="2" borderId="46" xfId="0" applyFont="1" applyFill="1" applyBorder="1" applyAlignment="1">
      <alignment horizontal="right" vertical="top" wrapText="1" readingOrder="1"/>
    </xf>
    <xf numFmtId="0" fontId="26" fillId="2" borderId="48" xfId="3" applyFont="1" applyFill="1" applyBorder="1" applyAlignment="1">
      <alignment horizontal="right" vertical="top" wrapText="1"/>
    </xf>
    <xf numFmtId="0" fontId="30" fillId="2" borderId="49" xfId="3" applyFont="1" applyFill="1" applyBorder="1" applyAlignment="1">
      <alignment horizontal="right" vertical="top" wrapText="1"/>
    </xf>
    <xf numFmtId="0" fontId="8" fillId="0" borderId="53" xfId="0" applyFont="1" applyFill="1" applyBorder="1" applyAlignment="1">
      <alignment horizontal="right" vertical="center" wrapText="1" readingOrder="1"/>
    </xf>
    <xf numFmtId="0" fontId="8" fillId="0" borderId="51" xfId="0" applyFont="1" applyFill="1" applyBorder="1" applyAlignment="1">
      <alignment horizontal="right" vertical="center" wrapText="1" readingOrder="1"/>
    </xf>
    <xf numFmtId="0" fontId="8" fillId="0" borderId="54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 vertical="center" wrapText="1" readingOrder="1"/>
    </xf>
    <xf numFmtId="9" fontId="13" fillId="4" borderId="56" xfId="3" applyNumberFormat="1" applyFont="1" applyFill="1" applyBorder="1" applyAlignment="1">
      <alignment horizontal="right"/>
    </xf>
    <xf numFmtId="9" fontId="5" fillId="4" borderId="56" xfId="3" applyNumberFormat="1" applyFont="1" applyFill="1" applyBorder="1" applyAlignment="1">
      <alignment horizontal="right"/>
    </xf>
    <xf numFmtId="44" fontId="11" fillId="0" borderId="2" xfId="2" applyFont="1" applyFill="1" applyBorder="1" applyAlignment="1">
      <alignment horizontal="right" vertical="center" wrapText="1" readingOrder="1"/>
    </xf>
    <xf numFmtId="9" fontId="7" fillId="4" borderId="56" xfId="3" applyNumberFormat="1" applyFont="1" applyFill="1" applyBorder="1" applyAlignment="1">
      <alignment horizontal="right"/>
    </xf>
    <xf numFmtId="44" fontId="29" fillId="0" borderId="2" xfId="2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45" xfId="0" applyFont="1" applyBorder="1" applyAlignment="1">
      <alignment horizontal="right"/>
    </xf>
    <xf numFmtId="0" fontId="39" fillId="0" borderId="4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4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wrapText="1" readingOrder="1"/>
    </xf>
    <xf numFmtId="0" fontId="22" fillId="0" borderId="0" xfId="0" applyFont="1" applyFill="1" applyBorder="1" applyAlignment="1">
      <alignment horizontal="right" vertical="center"/>
    </xf>
    <xf numFmtId="9" fontId="16" fillId="0" borderId="56" xfId="3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168" fontId="16" fillId="0" borderId="18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69" fontId="22" fillId="0" borderId="4" xfId="0" applyNumberFormat="1" applyFont="1" applyFill="1" applyBorder="1" applyAlignment="1">
      <alignment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168" fontId="13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9" fontId="2" fillId="0" borderId="21" xfId="0" applyNumberFormat="1" applyFont="1" applyFill="1" applyBorder="1" applyAlignment="1">
      <alignment vertical="center"/>
    </xf>
    <xf numFmtId="170" fontId="2" fillId="0" borderId="22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/>
    </xf>
    <xf numFmtId="168" fontId="13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169" fontId="2" fillId="0" borderId="23" xfId="0" applyNumberFormat="1" applyFont="1" applyFill="1" applyBorder="1" applyAlignment="1">
      <alignment vertical="center"/>
    </xf>
    <xf numFmtId="170" fontId="2" fillId="0" borderId="24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168" fontId="13" fillId="0" borderId="1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169" fontId="2" fillId="0" borderId="25" xfId="0" applyNumberFormat="1" applyFont="1" applyFill="1" applyBorder="1" applyAlignment="1">
      <alignment horizontal="right" vertical="center"/>
    </xf>
    <xf numFmtId="170" fontId="2" fillId="0" borderId="26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169" fontId="2" fillId="0" borderId="25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68" fontId="13" fillId="0" borderId="2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169" fontId="13" fillId="0" borderId="23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69" fontId="16" fillId="0" borderId="4" xfId="0" applyNumberFormat="1" applyFont="1" applyFill="1" applyBorder="1" applyAlignment="1">
      <alignment vertical="center"/>
    </xf>
    <xf numFmtId="169" fontId="2" fillId="0" borderId="27" xfId="0" applyNumberFormat="1" applyFont="1" applyFill="1" applyBorder="1" applyAlignment="1">
      <alignment vertical="center"/>
    </xf>
    <xf numFmtId="170" fontId="2" fillId="0" borderId="28" xfId="0" applyNumberFormat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24" fillId="0" borderId="4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171" fontId="24" fillId="0" borderId="0" xfId="0" applyNumberFormat="1" applyFont="1" applyAlignment="1">
      <alignment horizontal="right" vertical="center"/>
    </xf>
    <xf numFmtId="171" fontId="24" fillId="0" borderId="0" xfId="0" applyNumberFormat="1" applyFont="1" applyAlignment="1">
      <alignment horizontal="right"/>
    </xf>
    <xf numFmtId="0" fontId="42" fillId="2" borderId="65" xfId="0" applyFont="1" applyFill="1" applyBorder="1" applyAlignment="1">
      <alignment horizontal="center" vertical="center"/>
    </xf>
    <xf numFmtId="0" fontId="42" fillId="2" borderId="66" xfId="0" applyFont="1" applyFill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174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49" fontId="43" fillId="0" borderId="71" xfId="0" applyNumberFormat="1" applyFont="1" applyBorder="1" applyAlignment="1">
      <alignment horizontal="center" vertical="center" wrapText="1"/>
    </xf>
    <xf numFmtId="49" fontId="24" fillId="0" borderId="70" xfId="0" applyNumberFormat="1" applyFont="1" applyBorder="1" applyAlignment="1">
      <alignment horizontal="center" vertical="center"/>
    </xf>
    <xf numFmtId="49" fontId="43" fillId="0" borderId="71" xfId="0" applyNumberFormat="1" applyFont="1" applyBorder="1" applyAlignment="1">
      <alignment horizontal="center" vertical="center"/>
    </xf>
    <xf numFmtId="174" fontId="24" fillId="0" borderId="71" xfId="0" applyNumberFormat="1" applyFont="1" applyBorder="1" applyAlignment="1">
      <alignment horizontal="center" vertical="center"/>
    </xf>
    <xf numFmtId="3" fontId="24" fillId="0" borderId="72" xfId="0" applyNumberFormat="1" applyFont="1" applyBorder="1" applyAlignment="1">
      <alignment horizontal="center" vertical="center"/>
    </xf>
    <xf numFmtId="3" fontId="24" fillId="0" borderId="73" xfId="0" applyNumberFormat="1" applyFont="1" applyBorder="1" applyAlignment="1">
      <alignment horizontal="center" vertical="center"/>
    </xf>
    <xf numFmtId="3" fontId="24" fillId="0" borderId="74" xfId="0" applyNumberFormat="1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49" fontId="43" fillId="0" borderId="7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/>
    </xf>
    <xf numFmtId="174" fontId="24" fillId="0" borderId="29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center" vertical="center"/>
    </xf>
    <xf numFmtId="3" fontId="24" fillId="0" borderId="78" xfId="0" applyNumberFormat="1" applyFont="1" applyBorder="1" applyAlignment="1">
      <alignment horizontal="center" vertical="center"/>
    </xf>
    <xf numFmtId="49" fontId="24" fillId="0" borderId="76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/>
    </xf>
    <xf numFmtId="3" fontId="24" fillId="0" borderId="65" xfId="0" applyNumberFormat="1" applyFont="1" applyBorder="1" applyAlignment="1">
      <alignment horizontal="center" vertical="center"/>
    </xf>
    <xf numFmtId="3" fontId="24" fillId="0" borderId="66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/>
    </xf>
    <xf numFmtId="174" fontId="24" fillId="0" borderId="20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81" xfId="0" applyNumberFormat="1" applyFont="1" applyBorder="1" applyAlignment="1">
      <alignment horizontal="center" vertical="center"/>
    </xf>
    <xf numFmtId="3" fontId="24" fillId="0" borderId="82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43" fillId="0" borderId="72" xfId="0" applyNumberFormat="1" applyFont="1" applyBorder="1" applyAlignment="1">
      <alignment horizontal="center" vertical="center"/>
    </xf>
    <xf numFmtId="49" fontId="24" fillId="0" borderId="8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84" xfId="0" applyNumberFormat="1" applyFont="1" applyBorder="1" applyAlignment="1">
      <alignment horizontal="center" vertical="center"/>
    </xf>
    <xf numFmtId="49" fontId="43" fillId="0" borderId="85" xfId="0" applyNumberFormat="1" applyFont="1" applyBorder="1" applyAlignment="1">
      <alignment horizontal="center" vertical="center"/>
    </xf>
    <xf numFmtId="174" fontId="24" fillId="0" borderId="85" xfId="0" applyNumberFormat="1" applyFont="1" applyBorder="1" applyAlignment="1">
      <alignment horizontal="center" vertical="center"/>
    </xf>
    <xf numFmtId="3" fontId="24" fillId="0" borderId="85" xfId="0" applyNumberFormat="1" applyFont="1" applyBorder="1" applyAlignment="1">
      <alignment horizontal="center" vertical="center"/>
    </xf>
    <xf numFmtId="49" fontId="43" fillId="0" borderId="63" xfId="0" applyNumberFormat="1" applyFont="1" applyBorder="1" applyAlignment="1">
      <alignment vertical="top" wrapText="1"/>
    </xf>
    <xf numFmtId="0" fontId="24" fillId="0" borderId="58" xfId="0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/>
    </xf>
    <xf numFmtId="3" fontId="24" fillId="0" borderId="65" xfId="0" applyNumberFormat="1" applyFont="1" applyBorder="1" applyAlignment="1">
      <alignment horizontal="center"/>
    </xf>
    <xf numFmtId="10" fontId="24" fillId="0" borderId="29" xfId="0" applyNumberFormat="1" applyFont="1" applyBorder="1" applyAlignment="1">
      <alignment horizontal="center" vertical="center"/>
    </xf>
    <xf numFmtId="171" fontId="2" fillId="0" borderId="43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0" fillId="0" borderId="0" xfId="0" applyNumberFormat="1"/>
    <xf numFmtId="171" fontId="23" fillId="2" borderId="44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170" fontId="2" fillId="0" borderId="43" xfId="0" applyNumberFormat="1" applyFont="1" applyBorder="1" applyAlignment="1">
      <alignment vertical="center"/>
    </xf>
    <xf numFmtId="170" fontId="2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 horizontal="right"/>
    </xf>
    <xf numFmtId="170" fontId="23" fillId="2" borderId="44" xfId="0" applyNumberFormat="1" applyFont="1" applyFill="1" applyBorder="1" applyAlignment="1">
      <alignment horizontal="right" vertical="center" wrapText="1"/>
    </xf>
    <xf numFmtId="170" fontId="22" fillId="0" borderId="18" xfId="0" applyNumberFormat="1" applyFont="1" applyFill="1" applyBorder="1" applyAlignment="1" applyProtection="1">
      <alignment horizontal="right" vertical="center" wrapText="1"/>
    </xf>
    <xf numFmtId="176" fontId="2" fillId="0" borderId="4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/>
    <xf numFmtId="176" fontId="23" fillId="2" borderId="44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wrapText="1"/>
    </xf>
    <xf numFmtId="0" fontId="24" fillId="0" borderId="38" xfId="0" applyFont="1" applyBorder="1" applyAlignment="1">
      <alignment horizontal="center"/>
    </xf>
    <xf numFmtId="0" fontId="43" fillId="0" borderId="38" xfId="0" applyFont="1" applyBorder="1" applyAlignment="1">
      <alignment horizontal="center" wrapText="1"/>
    </xf>
    <xf numFmtId="0" fontId="24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49" fontId="43" fillId="0" borderId="90" xfId="0" applyNumberFormat="1" applyFont="1" applyBorder="1" applyAlignment="1">
      <alignment horizontal="center" vertical="center"/>
    </xf>
    <xf numFmtId="49" fontId="24" fillId="0" borderId="90" xfId="0" applyNumberFormat="1" applyFont="1" applyBorder="1" applyAlignment="1">
      <alignment horizontal="center" vertical="center"/>
    </xf>
    <xf numFmtId="174" fontId="24" fillId="0" borderId="90" xfId="0" applyNumberFormat="1" applyFont="1" applyBorder="1" applyAlignment="1">
      <alignment horizontal="center" vertical="center"/>
    </xf>
    <xf numFmtId="3" fontId="24" fillId="0" borderId="90" xfId="0" applyNumberFormat="1" applyFont="1" applyBorder="1" applyAlignment="1">
      <alignment horizontal="center" vertical="center"/>
    </xf>
    <xf numFmtId="49" fontId="43" fillId="0" borderId="99" xfId="0" applyNumberFormat="1" applyFont="1" applyBorder="1" applyAlignment="1">
      <alignment horizontal="center" vertical="center"/>
    </xf>
    <xf numFmtId="49" fontId="24" fillId="0" borderId="100" xfId="0" applyNumberFormat="1" applyFont="1" applyBorder="1" applyAlignment="1">
      <alignment horizontal="center" vertical="center"/>
    </xf>
    <xf numFmtId="174" fontId="43" fillId="0" borderId="99" xfId="0" applyNumberFormat="1" applyFont="1" applyBorder="1" applyAlignment="1">
      <alignment horizontal="center" vertical="center"/>
    </xf>
    <xf numFmtId="3" fontId="24" fillId="0" borderId="99" xfId="0" applyNumberFormat="1" applyFont="1" applyBorder="1" applyAlignment="1">
      <alignment horizontal="center" vertical="center"/>
    </xf>
    <xf numFmtId="3" fontId="24" fillId="0" borderId="101" xfId="0" applyNumberFormat="1" applyFont="1" applyBorder="1" applyAlignment="1">
      <alignment horizontal="center" vertical="center"/>
    </xf>
    <xf numFmtId="3" fontId="24" fillId="0" borderId="102" xfId="0" applyNumberFormat="1" applyFont="1" applyBorder="1" applyAlignment="1">
      <alignment horizontal="center" vertical="center"/>
    </xf>
    <xf numFmtId="49" fontId="24" fillId="0" borderId="99" xfId="0" applyNumberFormat="1" applyFont="1" applyBorder="1" applyAlignment="1">
      <alignment horizontal="center" vertical="center"/>
    </xf>
    <xf numFmtId="49" fontId="43" fillId="0" borderId="107" xfId="0" applyNumberFormat="1" applyFont="1" applyBorder="1" applyAlignment="1">
      <alignment horizontal="center" vertical="center"/>
    </xf>
    <xf numFmtId="174" fontId="24" fillId="0" borderId="107" xfId="0" applyNumberFormat="1" applyFont="1" applyBorder="1" applyAlignment="1">
      <alignment horizontal="center" vertical="center"/>
    </xf>
    <xf numFmtId="3" fontId="24" fillId="0" borderId="107" xfId="0" applyNumberFormat="1" applyFont="1" applyBorder="1" applyAlignment="1">
      <alignment horizontal="center" vertical="center"/>
    </xf>
    <xf numFmtId="49" fontId="17" fillId="0" borderId="110" xfId="0" applyNumberFormat="1" applyFont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center" wrapText="1"/>
    </xf>
    <xf numFmtId="49" fontId="43" fillId="0" borderId="110" xfId="0" applyNumberFormat="1" applyFont="1" applyBorder="1" applyAlignment="1">
      <alignment horizontal="center" vertical="center"/>
    </xf>
    <xf numFmtId="174" fontId="43" fillId="0" borderId="110" xfId="0" applyNumberFormat="1" applyFont="1" applyBorder="1" applyAlignment="1">
      <alignment horizontal="center" vertical="center"/>
    </xf>
    <xf numFmtId="3" fontId="24" fillId="0" borderId="110" xfId="0" applyNumberFormat="1" applyFont="1" applyBorder="1" applyAlignment="1">
      <alignment horizontal="center" vertical="center"/>
    </xf>
    <xf numFmtId="3" fontId="24" fillId="0" borderId="112" xfId="0" applyNumberFormat="1" applyFont="1" applyBorder="1" applyAlignment="1">
      <alignment horizontal="center" vertical="center"/>
    </xf>
    <xf numFmtId="3" fontId="24" fillId="0" borderId="113" xfId="0" applyNumberFormat="1" applyFont="1" applyBorder="1" applyAlignment="1">
      <alignment horizontal="center" vertical="center"/>
    </xf>
    <xf numFmtId="49" fontId="24" fillId="0" borderId="110" xfId="0" applyNumberFormat="1" applyFont="1" applyBorder="1" applyAlignment="1">
      <alignment horizontal="center" vertical="center"/>
    </xf>
    <xf numFmtId="49" fontId="43" fillId="0" borderId="115" xfId="0" applyNumberFormat="1" applyFont="1" applyBorder="1" applyAlignment="1">
      <alignment vertical="top" wrapText="1"/>
    </xf>
    <xf numFmtId="49" fontId="24" fillId="0" borderId="108" xfId="0" applyNumberFormat="1" applyFont="1" applyBorder="1" applyAlignment="1">
      <alignment horizontal="center" vertical="center"/>
    </xf>
    <xf numFmtId="49" fontId="43" fillId="0" borderId="111" xfId="0" applyNumberFormat="1" applyFont="1" applyBorder="1" applyAlignment="1">
      <alignment vertical="top" wrapText="1"/>
    </xf>
    <xf numFmtId="49" fontId="24" fillId="0" borderId="118" xfId="0" applyNumberFormat="1" applyFont="1" applyBorder="1" applyAlignment="1">
      <alignment horizontal="center" vertical="center"/>
    </xf>
    <xf numFmtId="49" fontId="43" fillId="0" borderId="119" xfId="0" applyNumberFormat="1" applyFont="1" applyBorder="1" applyAlignment="1">
      <alignment horizontal="center" vertical="center"/>
    </xf>
    <xf numFmtId="174" fontId="24" fillId="0" borderId="119" xfId="0" applyNumberFormat="1" applyFont="1" applyBorder="1" applyAlignment="1">
      <alignment horizontal="center" vertical="center"/>
    </xf>
    <xf numFmtId="3" fontId="24" fillId="0" borderId="119" xfId="0" applyNumberFormat="1" applyFont="1" applyBorder="1" applyAlignment="1">
      <alignment horizontal="center" vertical="center"/>
    </xf>
    <xf numFmtId="0" fontId="24" fillId="0" borderId="122" xfId="0" applyFont="1" applyBorder="1" applyAlignment="1">
      <alignment horizontal="center" vertical="center" wrapText="1"/>
    </xf>
    <xf numFmtId="49" fontId="24" fillId="0" borderId="123" xfId="0" applyNumberFormat="1" applyFont="1" applyBorder="1" applyAlignment="1">
      <alignment horizontal="center" vertical="center" wrapText="1"/>
    </xf>
    <xf numFmtId="175" fontId="24" fillId="0" borderId="90" xfId="0" applyNumberFormat="1" applyFont="1" applyBorder="1" applyAlignment="1">
      <alignment horizontal="center" vertical="center"/>
    </xf>
    <xf numFmtId="3" fontId="24" fillId="0" borderId="124" xfId="0" applyNumberFormat="1" applyFont="1" applyBorder="1" applyAlignment="1">
      <alignment horizontal="center" vertical="center"/>
    </xf>
    <xf numFmtId="3" fontId="24" fillId="0" borderId="125" xfId="0" applyNumberFormat="1" applyFont="1" applyBorder="1" applyAlignment="1">
      <alignment horizontal="center" vertical="center"/>
    </xf>
    <xf numFmtId="49" fontId="24" fillId="0" borderId="110" xfId="0" applyNumberFormat="1" applyFont="1" applyBorder="1" applyAlignment="1">
      <alignment horizontal="center" vertical="center" wrapText="1"/>
    </xf>
    <xf numFmtId="0" fontId="24" fillId="0" borderId="120" xfId="0" applyFont="1" applyBorder="1"/>
    <xf numFmtId="0" fontId="43" fillId="0" borderId="99" xfId="0" applyFont="1" applyBorder="1"/>
    <xf numFmtId="174" fontId="24" fillId="0" borderId="99" xfId="0" applyNumberFormat="1" applyFont="1" applyBorder="1" applyAlignment="1">
      <alignment horizontal="center" vertical="center"/>
    </xf>
    <xf numFmtId="0" fontId="24" fillId="0" borderId="120" xfId="0" applyFont="1" applyBorder="1" applyAlignment="1">
      <alignment horizontal="center"/>
    </xf>
    <xf numFmtId="0" fontId="24" fillId="0" borderId="102" xfId="0" applyFont="1" applyBorder="1" applyAlignment="1">
      <alignment horizontal="center"/>
    </xf>
    <xf numFmtId="0" fontId="43" fillId="0" borderId="90" xfId="0" applyFont="1" applyBorder="1" applyAlignment="1">
      <alignment horizontal="center" vertical="center"/>
    </xf>
    <xf numFmtId="0" fontId="24" fillId="0" borderId="90" xfId="0" applyFont="1" applyBorder="1"/>
    <xf numFmtId="0" fontId="24" fillId="0" borderId="43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9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110" xfId="0" applyFont="1" applyBorder="1" applyAlignment="1">
      <alignment horizontal="center" vertical="center" wrapText="1"/>
    </xf>
    <xf numFmtId="0" fontId="24" fillId="0" borderId="126" xfId="0" applyFont="1" applyBorder="1" applyAlignment="1">
      <alignment horizontal="center" vertical="center" wrapText="1"/>
    </xf>
    <xf numFmtId="0" fontId="43" fillId="0" borderId="11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49" fontId="43" fillId="0" borderId="44" xfId="0" applyNumberFormat="1" applyFont="1" applyBorder="1" applyAlignment="1">
      <alignment horizontal="center" vertical="center" wrapText="1"/>
    </xf>
    <xf numFmtId="49" fontId="24" fillId="0" borderId="64" xfId="0" applyNumberFormat="1" applyFont="1" applyBorder="1" applyAlignment="1">
      <alignment horizontal="center" vertical="center"/>
    </xf>
    <xf numFmtId="49" fontId="43" fillId="0" borderId="44" xfId="0" applyNumberFormat="1" applyFont="1" applyBorder="1" applyAlignment="1">
      <alignment horizontal="center" vertical="center"/>
    </xf>
    <xf numFmtId="174" fontId="24" fillId="0" borderId="44" xfId="0" applyNumberFormat="1" applyFont="1" applyBorder="1" applyAlignment="1">
      <alignment horizontal="center" vertical="center"/>
    </xf>
    <xf numFmtId="49" fontId="17" fillId="0" borderId="85" xfId="0" applyNumberFormat="1" applyFont="1" applyBorder="1" applyAlignment="1">
      <alignment horizontal="center" vertical="center"/>
    </xf>
    <xf numFmtId="49" fontId="24" fillId="0" borderId="84" xfId="0" applyNumberFormat="1" applyFont="1" applyBorder="1" applyAlignment="1">
      <alignment horizontal="center" vertical="center" wrapText="1"/>
    </xf>
    <xf numFmtId="3" fontId="24" fillId="0" borderId="129" xfId="0" applyNumberFormat="1" applyFont="1" applyBorder="1" applyAlignment="1">
      <alignment horizontal="center" vertical="center"/>
    </xf>
    <xf numFmtId="3" fontId="24" fillId="0" borderId="130" xfId="0" applyNumberFormat="1" applyFont="1" applyBorder="1" applyAlignment="1">
      <alignment horizontal="center" vertical="center"/>
    </xf>
    <xf numFmtId="49" fontId="24" fillId="0" borderId="85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171" fontId="2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24" fillId="0" borderId="9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14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18" fillId="0" borderId="38" xfId="0" applyFont="1" applyBorder="1" applyAlignment="1">
      <alignment horizontal="left"/>
    </xf>
    <xf numFmtId="0" fontId="24" fillId="0" borderId="92" xfId="0" applyFont="1" applyBorder="1" applyAlignment="1">
      <alignment horizontal="left"/>
    </xf>
    <xf numFmtId="0" fontId="24" fillId="0" borderId="93" xfId="0" applyFont="1" applyBorder="1" applyAlignment="1">
      <alignment horizontal="left"/>
    </xf>
    <xf numFmtId="0" fontId="24" fillId="0" borderId="9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5" xfId="0" applyFont="1" applyBorder="1" applyAlignment="1">
      <alignment horizontal="left"/>
    </xf>
    <xf numFmtId="0" fontId="24" fillId="0" borderId="120" xfId="0" applyFont="1" applyBorder="1" applyAlignment="1">
      <alignment horizontal="left" vertical="center"/>
    </xf>
    <xf numFmtId="0" fontId="24" fillId="0" borderId="121" xfId="0" applyFont="1" applyBorder="1" applyAlignment="1">
      <alignment horizontal="left"/>
    </xf>
    <xf numFmtId="0" fontId="24" fillId="0" borderId="37" xfId="0" applyFont="1" applyBorder="1" applyAlignment="1">
      <alignment horizontal="left" vertical="center"/>
    </xf>
    <xf numFmtId="0" fontId="24" fillId="0" borderId="128" xfId="0" applyFont="1" applyBorder="1" applyAlignment="1">
      <alignment horizontal="left"/>
    </xf>
    <xf numFmtId="0" fontId="43" fillId="0" borderId="38" xfId="0" applyFont="1" applyBorder="1"/>
    <xf numFmtId="0" fontId="43" fillId="0" borderId="10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171" fontId="24" fillId="0" borderId="0" xfId="0" applyNumberFormat="1" applyFont="1" applyAlignment="1">
      <alignment horizontal="right" vertical="center" wrapText="1"/>
    </xf>
    <xf numFmtId="0" fontId="43" fillId="0" borderId="38" xfId="0" applyFont="1" applyBorder="1" applyAlignment="1">
      <alignment horizontal="left" vertical="center" wrapText="1"/>
    </xf>
    <xf numFmtId="0" fontId="24" fillId="0" borderId="90" xfId="0" applyFont="1" applyBorder="1" applyAlignment="1">
      <alignment vertical="center" wrapText="1"/>
    </xf>
    <xf numFmtId="0" fontId="24" fillId="0" borderId="75" xfId="0" applyFont="1" applyBorder="1" applyAlignment="1">
      <alignment vertical="center" wrapText="1"/>
    </xf>
    <xf numFmtId="0" fontId="24" fillId="0" borderId="79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103" xfId="0" applyFont="1" applyBorder="1" applyAlignment="1">
      <alignment vertical="center" wrapText="1"/>
    </xf>
    <xf numFmtId="0" fontId="24" fillId="0" borderId="122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86" xfId="0" applyFont="1" applyBorder="1" applyAlignment="1">
      <alignment vertical="center" wrapText="1"/>
    </xf>
    <xf numFmtId="0" fontId="24" fillId="0" borderId="114" xfId="0" applyFont="1" applyBorder="1" applyAlignment="1">
      <alignment vertical="center" wrapText="1"/>
    </xf>
    <xf numFmtId="0" fontId="24" fillId="0" borderId="91" xfId="0" applyFont="1" applyBorder="1" applyAlignment="1">
      <alignment vertical="center" wrapText="1"/>
    </xf>
    <xf numFmtId="0" fontId="24" fillId="0" borderId="119" xfId="0" applyFont="1" applyBorder="1" applyAlignment="1">
      <alignment vertical="center" wrapText="1"/>
    </xf>
    <xf numFmtId="0" fontId="24" fillId="0" borderId="58" xfId="0" applyFont="1" applyBorder="1" applyAlignment="1">
      <alignment vertical="center" wrapText="1"/>
    </xf>
    <xf numFmtId="0" fontId="24" fillId="0" borderId="99" xfId="0" applyFont="1" applyBorder="1" applyAlignment="1">
      <alignment vertical="center" wrapText="1"/>
    </xf>
    <xf numFmtId="170" fontId="2" fillId="0" borderId="5" xfId="0" applyNumberFormat="1" applyFont="1" applyFill="1" applyBorder="1" applyAlignment="1">
      <alignment vertical="center"/>
    </xf>
    <xf numFmtId="170" fontId="13" fillId="0" borderId="5" xfId="0" applyNumberFormat="1" applyFont="1" applyFill="1" applyBorder="1" applyAlignment="1">
      <alignment vertical="center"/>
    </xf>
    <xf numFmtId="0" fontId="13" fillId="0" borderId="67" xfId="0" applyFont="1" applyFill="1" applyBorder="1" applyAlignment="1">
      <alignment vertical="center"/>
    </xf>
    <xf numFmtId="168" fontId="13" fillId="0" borderId="67" xfId="0" applyNumberFormat="1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left" vertical="center"/>
    </xf>
    <xf numFmtId="169" fontId="2" fillId="0" borderId="67" xfId="0" applyNumberFormat="1" applyFont="1" applyFill="1" applyBorder="1" applyAlignment="1">
      <alignment vertical="center"/>
    </xf>
    <xf numFmtId="170" fontId="2" fillId="0" borderId="67" xfId="0" applyNumberFormat="1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vertical="center"/>
    </xf>
    <xf numFmtId="168" fontId="16" fillId="0" borderId="67" xfId="0" applyNumberFormat="1" applyFont="1" applyFill="1" applyBorder="1" applyAlignment="1">
      <alignment horizontal="right" vertical="center"/>
    </xf>
    <xf numFmtId="169" fontId="22" fillId="0" borderId="67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168" fontId="13" fillId="0" borderId="37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/>
    </xf>
    <xf numFmtId="169" fontId="2" fillId="0" borderId="37" xfId="0" applyNumberFormat="1" applyFont="1" applyFill="1" applyBorder="1" applyAlignment="1">
      <alignment horizontal="right" vertical="center"/>
    </xf>
    <xf numFmtId="170" fontId="2" fillId="0" borderId="37" xfId="0" applyNumberFormat="1" applyFont="1" applyFill="1" applyBorder="1" applyAlignment="1">
      <alignment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74" fontId="43" fillId="0" borderId="44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3" fontId="24" fillId="0" borderId="133" xfId="0" applyNumberFormat="1" applyFont="1" applyBorder="1" applyAlignment="1">
      <alignment horizontal="center" vertical="center"/>
    </xf>
    <xf numFmtId="3" fontId="24" fillId="0" borderId="134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3" fontId="24" fillId="0" borderId="135" xfId="0" applyNumberFormat="1" applyFont="1" applyBorder="1" applyAlignment="1">
      <alignment horizontal="center" vertical="center"/>
    </xf>
    <xf numFmtId="3" fontId="24" fillId="0" borderId="136" xfId="0" applyNumberFormat="1" applyFont="1" applyBorder="1" applyAlignment="1">
      <alignment horizontal="center" vertical="center"/>
    </xf>
    <xf numFmtId="167" fontId="23" fillId="2" borderId="39" xfId="0" applyNumberFormat="1" applyFont="1" applyFill="1" applyBorder="1" applyAlignment="1">
      <alignment horizontal="center" vertical="center" wrapText="1"/>
    </xf>
    <xf numFmtId="167" fontId="23" fillId="2" borderId="40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left" vertical="center"/>
    </xf>
    <xf numFmtId="0" fontId="31" fillId="2" borderId="36" xfId="0" applyFont="1" applyFill="1" applyBorder="1" applyAlignment="1">
      <alignment horizontal="left" vertical="center"/>
    </xf>
    <xf numFmtId="167" fontId="23" fillId="2" borderId="38" xfId="0" applyNumberFormat="1" applyFont="1" applyFill="1" applyBorder="1" applyAlignment="1">
      <alignment horizontal="center" vertical="center" wrapText="1"/>
    </xf>
    <xf numFmtId="167" fontId="23" fillId="2" borderId="3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readingOrder="1"/>
    </xf>
    <xf numFmtId="0" fontId="26" fillId="2" borderId="0" xfId="0" applyFont="1" applyFill="1" applyBorder="1" applyAlignment="1">
      <alignment horizontal="center" vertical="center" readingOrder="1"/>
    </xf>
    <xf numFmtId="0" fontId="26" fillId="2" borderId="50" xfId="0" applyFont="1" applyFill="1" applyBorder="1" applyAlignment="1">
      <alignment horizontal="center" vertical="center" wrapText="1" readingOrder="1"/>
    </xf>
    <xf numFmtId="0" fontId="26" fillId="2" borderId="51" xfId="0" applyFont="1" applyFill="1" applyBorder="1" applyAlignment="1">
      <alignment horizontal="center" vertical="center" wrapText="1" readingOrder="1"/>
    </xf>
    <xf numFmtId="0" fontId="26" fillId="2" borderId="52" xfId="0" applyFont="1" applyFill="1" applyBorder="1" applyAlignment="1">
      <alignment horizontal="center" vertical="center" wrapText="1" readingOrder="1"/>
    </xf>
    <xf numFmtId="0" fontId="24" fillId="0" borderId="103" xfId="0" applyFont="1" applyBorder="1" applyAlignment="1">
      <alignment horizontal="left" vertical="center" wrapText="1"/>
    </xf>
    <xf numFmtId="0" fontId="24" fillId="0" borderId="104" xfId="0" applyFont="1" applyBorder="1" applyAlignment="1">
      <alignment horizontal="left" vertical="center" wrapText="1"/>
    </xf>
    <xf numFmtId="0" fontId="24" fillId="0" borderId="105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128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/>
    </xf>
    <xf numFmtId="0" fontId="24" fillId="0" borderId="69" xfId="0" applyFont="1" applyBorder="1" applyAlignment="1">
      <alignment horizontal="left" vertical="center"/>
    </xf>
    <xf numFmtId="0" fontId="24" fillId="0" borderId="95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4" fillId="0" borderId="109" xfId="0" applyFont="1" applyBorder="1" applyAlignment="1">
      <alignment horizontal="left" vertical="center"/>
    </xf>
    <xf numFmtId="0" fontId="24" fillId="0" borderId="86" xfId="0" applyFont="1" applyBorder="1" applyAlignment="1">
      <alignment horizontal="left" vertical="center"/>
    </xf>
    <xf numFmtId="0" fontId="24" fillId="0" borderId="131" xfId="0" applyFont="1" applyBorder="1" applyAlignment="1">
      <alignment horizontal="left" vertical="center"/>
    </xf>
    <xf numFmtId="0" fontId="24" fillId="0" borderId="13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left" vertical="center" wrapText="1"/>
    </xf>
    <xf numFmtId="167" fontId="42" fillId="2" borderId="38" xfId="0" applyNumberFormat="1" applyFont="1" applyFill="1" applyBorder="1" applyAlignment="1">
      <alignment horizontal="center" vertical="center" wrapText="1"/>
    </xf>
    <xf numFmtId="167" fontId="42" fillId="2" borderId="37" xfId="0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2" fillId="0" borderId="89" xfId="0" applyFont="1" applyBorder="1" applyAlignment="1">
      <alignment vertical="top" wrapText="1"/>
    </xf>
    <xf numFmtId="0" fontId="22" fillId="0" borderId="94" xfId="0" applyFont="1" applyBorder="1" applyAlignment="1">
      <alignment vertical="top" wrapText="1"/>
    </xf>
    <xf numFmtId="0" fontId="22" fillId="0" borderId="98" xfId="0" applyFont="1" applyBorder="1" applyAlignment="1">
      <alignment vertical="top" wrapText="1"/>
    </xf>
    <xf numFmtId="0" fontId="22" fillId="0" borderId="89" xfId="0" applyFont="1" applyBorder="1" applyAlignment="1">
      <alignment vertical="center" wrapText="1"/>
    </xf>
    <xf numFmtId="0" fontId="22" fillId="0" borderId="94" xfId="0" applyFont="1" applyBorder="1" applyAlignment="1">
      <alignment vertical="center" wrapText="1"/>
    </xf>
    <xf numFmtId="0" fontId="22" fillId="0" borderId="98" xfId="0" applyFont="1" applyBorder="1" applyAlignment="1">
      <alignment vertical="center" wrapText="1"/>
    </xf>
    <xf numFmtId="0" fontId="22" fillId="0" borderId="89" xfId="0" applyFont="1" applyBorder="1" applyAlignment="1">
      <alignment horizontal="center" vertical="top" wrapText="1"/>
    </xf>
    <xf numFmtId="0" fontId="22" fillId="0" borderId="94" xfId="0" applyFont="1" applyBorder="1" applyAlignment="1">
      <alignment horizontal="center" vertical="top" wrapText="1"/>
    </xf>
    <xf numFmtId="0" fontId="22" fillId="0" borderId="98" xfId="0" applyFont="1" applyBorder="1" applyAlignment="1">
      <alignment horizontal="center" vertical="top" wrapText="1"/>
    </xf>
    <xf numFmtId="3" fontId="24" fillId="0" borderId="116" xfId="0" applyNumberFormat="1" applyFont="1" applyBorder="1" applyAlignment="1">
      <alignment horizontal="center" vertical="center"/>
    </xf>
    <xf numFmtId="3" fontId="24" fillId="0" borderId="115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63" xfId="0" applyNumberFormat="1" applyFont="1" applyBorder="1" applyAlignment="1">
      <alignment horizontal="center" vertical="center"/>
    </xf>
    <xf numFmtId="3" fontId="24" fillId="0" borderId="114" xfId="0" applyNumberFormat="1" applyFont="1" applyBorder="1" applyAlignment="1">
      <alignment horizontal="center" vertical="center"/>
    </xf>
    <xf numFmtId="3" fontId="24" fillId="0" borderId="111" xfId="0" applyNumberFormat="1" applyFont="1" applyBorder="1" applyAlignment="1">
      <alignment horizontal="center" vertical="center"/>
    </xf>
    <xf numFmtId="49" fontId="24" fillId="0" borderId="106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110" xfId="0" applyNumberFormat="1" applyFont="1" applyBorder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0" fontId="24" fillId="0" borderId="103" xfId="0" applyFont="1" applyBorder="1" applyAlignment="1">
      <alignment horizontal="left" vertical="center"/>
    </xf>
    <xf numFmtId="0" fontId="24" fillId="0" borderId="104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center"/>
    </xf>
    <xf numFmtId="0" fontId="24" fillId="0" borderId="122" xfId="0" applyFont="1" applyBorder="1" applyAlignment="1">
      <alignment horizontal="left" vertical="center" wrapText="1"/>
    </xf>
    <xf numFmtId="0" fontId="24" fillId="0" borderId="126" xfId="0" applyFont="1" applyBorder="1" applyAlignment="1">
      <alignment horizontal="left" vertical="center" wrapText="1"/>
    </xf>
    <xf numFmtId="0" fontId="24" fillId="0" borderId="127" xfId="0" applyFont="1" applyBorder="1" applyAlignment="1">
      <alignment horizontal="left"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88" xfId="0" applyFont="1" applyBorder="1" applyAlignment="1">
      <alignment horizontal="left" vertical="center" wrapText="1"/>
    </xf>
    <xf numFmtId="0" fontId="24" fillId="0" borderId="11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41" fillId="2" borderId="60" xfId="0" applyFont="1" applyFill="1" applyBorder="1" applyAlignment="1">
      <alignment horizontal="left" vertical="center" wrapText="1"/>
    </xf>
    <xf numFmtId="0" fontId="41" fillId="2" borderId="38" xfId="0" applyFont="1" applyFill="1" applyBorder="1" applyAlignment="1">
      <alignment horizontal="left" vertical="center" wrapText="1"/>
    </xf>
    <xf numFmtId="0" fontId="41" fillId="2" borderId="64" xfId="0" applyFont="1" applyFill="1" applyBorder="1" applyAlignment="1">
      <alignment horizontal="left" vertical="center" wrapText="1"/>
    </xf>
    <xf numFmtId="0" fontId="41" fillId="2" borderId="58" xfId="0" applyFont="1" applyFill="1" applyBorder="1" applyAlignment="1">
      <alignment horizontal="left" vertical="center" wrapText="1"/>
    </xf>
    <xf numFmtId="0" fontId="41" fillId="2" borderId="37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/>
    </xf>
    <xf numFmtId="0" fontId="24" fillId="0" borderId="67" xfId="0" applyFont="1" applyBorder="1" applyAlignment="1">
      <alignment horizontal="left"/>
    </xf>
    <xf numFmtId="0" fontId="24" fillId="0" borderId="97" xfId="0" applyFont="1" applyBorder="1" applyAlignment="1">
      <alignment horizontal="left"/>
    </xf>
    <xf numFmtId="0" fontId="43" fillId="0" borderId="60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left" vertical="center" wrapText="1"/>
    </xf>
    <xf numFmtId="0" fontId="43" fillId="0" borderId="96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97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96" xfId="0" applyFont="1" applyBorder="1" applyAlignment="1">
      <alignment horizontal="left" vertical="center" wrapText="1"/>
    </xf>
    <xf numFmtId="0" fontId="24" fillId="0" borderId="103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76" fontId="0" fillId="0" borderId="37" xfId="0" applyNumberFormat="1" applyBorder="1" applyAlignment="1">
      <alignment horizontal="center"/>
    </xf>
  </cellXfs>
  <cellStyles count="31">
    <cellStyle name="20% - Énfasis3 2" xfId="10" xr:uid="{00000000-0005-0000-0000-000000000000}"/>
    <cellStyle name="Cálculo 2" xfId="11" xr:uid="{00000000-0005-0000-0000-000001000000}"/>
    <cellStyle name="Entrada 2" xfId="12" xr:uid="{00000000-0005-0000-0000-000002000000}"/>
    <cellStyle name="Euro" xfId="13" xr:uid="{00000000-0005-0000-0000-000003000000}"/>
    <cellStyle name="Millares" xfId="1" builtinId="3"/>
    <cellStyle name="Moneda" xfId="2" builtinId="4"/>
    <cellStyle name="Moneda 2" xfId="6" xr:uid="{00000000-0005-0000-0000-000006000000}"/>
    <cellStyle name="Moneda 2 2" xfId="14" xr:uid="{00000000-0005-0000-0000-000007000000}"/>
    <cellStyle name="Moneda 3" xfId="5" xr:uid="{00000000-0005-0000-0000-000008000000}"/>
    <cellStyle name="Moneda 3 2" xfId="15" xr:uid="{00000000-0005-0000-0000-000009000000}"/>
    <cellStyle name="Normal" xfId="0" builtinId="0"/>
    <cellStyle name="Normal 10" xfId="16" xr:uid="{00000000-0005-0000-0000-00000B000000}"/>
    <cellStyle name="Normal 11" xfId="9" xr:uid="{00000000-0005-0000-0000-00000C000000}"/>
    <cellStyle name="Normal 12" xfId="4" xr:uid="{00000000-0005-0000-0000-00000D000000}"/>
    <cellStyle name="Normal 12 2" xfId="17" xr:uid="{00000000-0005-0000-0000-00000E000000}"/>
    <cellStyle name="Normal 13" xfId="18" xr:uid="{00000000-0005-0000-0000-00000F000000}"/>
    <cellStyle name="Normal 14" xfId="7" xr:uid="{00000000-0005-0000-0000-000010000000}"/>
    <cellStyle name="Normal 2" xfId="19" xr:uid="{00000000-0005-0000-0000-000011000000}"/>
    <cellStyle name="Normal 2 2" xfId="3" xr:uid="{00000000-0005-0000-0000-000012000000}"/>
    <cellStyle name="Normal 3" xfId="20" xr:uid="{00000000-0005-0000-0000-000013000000}"/>
    <cellStyle name="Normal 4" xfId="21" xr:uid="{00000000-0005-0000-0000-000014000000}"/>
    <cellStyle name="Normal 5" xfId="22" xr:uid="{00000000-0005-0000-0000-000015000000}"/>
    <cellStyle name="Normal 6" xfId="23" xr:uid="{00000000-0005-0000-0000-000016000000}"/>
    <cellStyle name="Normal 7" xfId="24" xr:uid="{00000000-0005-0000-0000-000017000000}"/>
    <cellStyle name="Normal 8" xfId="25" xr:uid="{00000000-0005-0000-0000-000018000000}"/>
    <cellStyle name="Normal 9" xfId="26" xr:uid="{00000000-0005-0000-0000-000019000000}"/>
    <cellStyle name="Porcentaje 2" xfId="8" xr:uid="{00000000-0005-0000-0000-00001B000000}"/>
    <cellStyle name="Porcentual 2" xfId="27" xr:uid="{00000000-0005-0000-0000-00001C000000}"/>
    <cellStyle name="Porcentual 3" xfId="28" xr:uid="{00000000-0005-0000-0000-00001D000000}"/>
    <cellStyle name="Porcentual 4" xfId="29" xr:uid="{00000000-0005-0000-0000-00001E000000}"/>
    <cellStyle name="Währung" xfId="30" xr:uid="{00000000-0005-0000-0000-00001F000000}"/>
  </cellStyles>
  <dxfs count="863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zoomScale="110" zoomScaleNormal="110" workbookViewId="0">
      <pane xSplit="2" ySplit="6" topLeftCell="C82" activePane="bottomRight" state="frozen"/>
      <selection pane="topRight"/>
      <selection pane="bottomLeft"/>
      <selection pane="bottomRight" activeCell="B98" sqref="B98"/>
    </sheetView>
  </sheetViews>
  <sheetFormatPr baseColWidth="10" defaultColWidth="11.44140625" defaultRowHeight="12.6" x14ac:dyDescent="0.3"/>
  <cols>
    <col min="1" max="1" width="8.109375" style="15" customWidth="1"/>
    <col min="2" max="2" width="60.109375" style="13" customWidth="1"/>
    <col min="3" max="3" width="12.5546875" style="13" bestFit="1" customWidth="1"/>
    <col min="4" max="4" width="43" style="76" customWidth="1"/>
    <col min="5" max="5" width="17.33203125" style="13" bestFit="1" customWidth="1"/>
    <col min="6" max="6" width="12.44140625" style="13" customWidth="1"/>
    <col min="7" max="16384" width="11.44140625" style="13"/>
  </cols>
  <sheetData>
    <row r="1" spans="1:6" ht="18" thickBot="1" x14ac:dyDescent="0.35">
      <c r="A1" s="71" t="s">
        <v>379</v>
      </c>
      <c r="B1" s="19"/>
      <c r="C1" s="19"/>
      <c r="D1" s="74"/>
      <c r="E1" s="19"/>
      <c r="F1" s="19"/>
    </row>
    <row r="2" spans="1:6" ht="13.2" thickTop="1" x14ac:dyDescent="0.3">
      <c r="A2" s="73" t="s">
        <v>218</v>
      </c>
      <c r="B2" s="14"/>
      <c r="C2" s="14"/>
      <c r="D2" s="75"/>
      <c r="E2" s="14"/>
      <c r="F2" s="14"/>
    </row>
    <row r="3" spans="1:6" ht="16.2" x14ac:dyDescent="0.3">
      <c r="A3" s="72" t="s">
        <v>193</v>
      </c>
    </row>
    <row r="4" spans="1:6" ht="15" thickBot="1" x14ac:dyDescent="0.35">
      <c r="A4" s="50" t="s">
        <v>382</v>
      </c>
    </row>
    <row r="5" spans="1:6" x14ac:dyDescent="0.3">
      <c r="A5" s="335" t="s">
        <v>57</v>
      </c>
      <c r="B5" s="336"/>
      <c r="C5" s="341" t="s">
        <v>190</v>
      </c>
      <c r="D5" s="339" t="s">
        <v>101</v>
      </c>
      <c r="E5" s="328" t="s">
        <v>189</v>
      </c>
      <c r="F5" s="329"/>
    </row>
    <row r="6" spans="1:6" ht="13.2" thickBot="1" x14ac:dyDescent="0.35">
      <c r="A6" s="337"/>
      <c r="B6" s="338"/>
      <c r="C6" s="342"/>
      <c r="D6" s="340"/>
      <c r="E6" s="16" t="s">
        <v>220</v>
      </c>
      <c r="F6" s="17" t="s">
        <v>91</v>
      </c>
    </row>
    <row r="7" spans="1:6" x14ac:dyDescent="0.3">
      <c r="A7" s="82" t="s">
        <v>64</v>
      </c>
      <c r="B7" s="83" t="s">
        <v>204</v>
      </c>
      <c r="C7" s="84">
        <v>104</v>
      </c>
      <c r="D7" s="85" t="s">
        <v>383</v>
      </c>
      <c r="E7" s="86">
        <v>881.31</v>
      </c>
      <c r="F7" s="301">
        <f>+E7/C7</f>
        <v>8.4741346153846155</v>
      </c>
    </row>
    <row r="8" spans="1:6" s="14" customFormat="1" x14ac:dyDescent="0.3">
      <c r="A8" s="308"/>
      <c r="B8" s="309"/>
      <c r="C8" s="310"/>
      <c r="D8" s="305"/>
      <c r="E8" s="311"/>
      <c r="F8" s="307"/>
    </row>
    <row r="9" spans="1:6" x14ac:dyDescent="0.3">
      <c r="A9" s="82" t="s">
        <v>58</v>
      </c>
      <c r="B9" s="83" t="s">
        <v>215</v>
      </c>
      <c r="C9" s="84">
        <f>SUM(C10:C12)</f>
        <v>1361.26</v>
      </c>
      <c r="D9" s="85"/>
      <c r="E9" s="86">
        <f>SUM(E10:E12)</f>
        <v>6650.9666416666669</v>
      </c>
      <c r="F9" s="301"/>
    </row>
    <row r="10" spans="1:6" x14ac:dyDescent="0.3">
      <c r="A10" s="87"/>
      <c r="B10" s="88" t="s">
        <v>216</v>
      </c>
      <c r="C10" s="89">
        <v>130.26</v>
      </c>
      <c r="D10" s="90" t="s">
        <v>260</v>
      </c>
      <c r="E10" s="91">
        <f>11509.7144/12</f>
        <v>959.14286666666669</v>
      </c>
      <c r="F10" s="92">
        <f>+E10/C10</f>
        <v>7.3632954603613294</v>
      </c>
    </row>
    <row r="11" spans="1:6" x14ac:dyDescent="0.3">
      <c r="A11" s="93"/>
      <c r="B11" s="94" t="s">
        <v>217</v>
      </c>
      <c r="C11" s="95">
        <v>773</v>
      </c>
      <c r="D11" s="96" t="s">
        <v>260</v>
      </c>
      <c r="E11" s="97">
        <f>68301.8853/12</f>
        <v>5691.8237749999998</v>
      </c>
      <c r="F11" s="98">
        <f>+E11/C11</f>
        <v>7.3632907826649419</v>
      </c>
    </row>
    <row r="12" spans="1:6" x14ac:dyDescent="0.3">
      <c r="A12" s="99"/>
      <c r="B12" s="100"/>
      <c r="C12" s="101">
        <v>458</v>
      </c>
      <c r="D12" s="102" t="s">
        <v>214</v>
      </c>
      <c r="E12" s="103" t="s">
        <v>219</v>
      </c>
      <c r="F12" s="104"/>
    </row>
    <row r="13" spans="1:6" s="14" customFormat="1" x14ac:dyDescent="0.3">
      <c r="A13" s="312"/>
      <c r="B13" s="112"/>
      <c r="C13" s="313"/>
      <c r="D13" s="314"/>
      <c r="E13" s="315"/>
      <c r="F13" s="316"/>
    </row>
    <row r="14" spans="1:6" s="14" customFormat="1" x14ac:dyDescent="0.3">
      <c r="A14" s="82" t="s">
        <v>58</v>
      </c>
      <c r="B14" s="83" t="s">
        <v>68</v>
      </c>
      <c r="C14" s="84">
        <f>SUM(C15:C20)</f>
        <v>8005</v>
      </c>
      <c r="D14" s="85"/>
      <c r="E14" s="86">
        <f>SUM(E15:E20)</f>
        <v>23937.72</v>
      </c>
      <c r="F14" s="301"/>
    </row>
    <row r="15" spans="1:6" x14ac:dyDescent="0.3">
      <c r="A15" s="106"/>
      <c r="B15" s="88" t="s">
        <v>85</v>
      </c>
      <c r="C15" s="89">
        <v>1907</v>
      </c>
      <c r="D15" s="90" t="s">
        <v>221</v>
      </c>
      <c r="E15" s="91">
        <v>6883</v>
      </c>
      <c r="F15" s="92">
        <f t="shared" ref="F15:F20" si="0">+E15/C15</f>
        <v>3.6093340325117986</v>
      </c>
    </row>
    <row r="16" spans="1:6" x14ac:dyDescent="0.3">
      <c r="A16" s="107"/>
      <c r="B16" s="108" t="s">
        <v>86</v>
      </c>
      <c r="C16" s="95">
        <v>1528</v>
      </c>
      <c r="D16" s="96" t="s">
        <v>71</v>
      </c>
      <c r="E16" s="97">
        <v>0</v>
      </c>
      <c r="F16" s="98">
        <f t="shared" si="0"/>
        <v>0</v>
      </c>
    </row>
    <row r="17" spans="1:6" x14ac:dyDescent="0.3">
      <c r="A17" s="107"/>
      <c r="B17" s="108" t="s">
        <v>88</v>
      </c>
      <c r="C17" s="95">
        <v>1532</v>
      </c>
      <c r="D17" s="96" t="s">
        <v>222</v>
      </c>
      <c r="E17" s="97">
        <v>5612.95</v>
      </c>
      <c r="F17" s="98">
        <f t="shared" si="0"/>
        <v>3.6638054830287206</v>
      </c>
    </row>
    <row r="18" spans="1:6" x14ac:dyDescent="0.3">
      <c r="A18" s="107"/>
      <c r="B18" s="108" t="s">
        <v>89</v>
      </c>
      <c r="C18" s="95">
        <v>730</v>
      </c>
      <c r="D18" s="96" t="s">
        <v>223</v>
      </c>
      <c r="E18" s="97">
        <v>2748.44</v>
      </c>
      <c r="F18" s="98">
        <f t="shared" si="0"/>
        <v>3.7649863013698632</v>
      </c>
    </row>
    <row r="19" spans="1:6" x14ac:dyDescent="0.3">
      <c r="A19" s="107"/>
      <c r="B19" s="108" t="s">
        <v>87</v>
      </c>
      <c r="C19" s="95">
        <v>778</v>
      </c>
      <c r="D19" s="96" t="s">
        <v>222</v>
      </c>
      <c r="E19" s="97">
        <v>3060.03</v>
      </c>
      <c r="F19" s="98">
        <f t="shared" si="0"/>
        <v>3.9332005141388175</v>
      </c>
    </row>
    <row r="20" spans="1:6" x14ac:dyDescent="0.3">
      <c r="A20" s="109"/>
      <c r="B20" s="110" t="s">
        <v>90</v>
      </c>
      <c r="C20" s="101">
        <v>1530</v>
      </c>
      <c r="D20" s="102" t="s">
        <v>224</v>
      </c>
      <c r="E20" s="111">
        <v>5633.3</v>
      </c>
      <c r="F20" s="104">
        <f t="shared" si="0"/>
        <v>3.6818954248366014</v>
      </c>
    </row>
    <row r="21" spans="1:6" s="14" customFormat="1" x14ac:dyDescent="0.3">
      <c r="A21" s="312"/>
      <c r="B21" s="303"/>
      <c r="C21" s="304"/>
      <c r="D21" s="305"/>
      <c r="E21" s="306"/>
      <c r="F21" s="307"/>
    </row>
    <row r="22" spans="1:6" x14ac:dyDescent="0.3">
      <c r="A22" s="82" t="s">
        <v>65</v>
      </c>
      <c r="B22" s="83" t="s">
        <v>225</v>
      </c>
      <c r="C22" s="84">
        <v>299</v>
      </c>
      <c r="D22" s="85" t="s">
        <v>383</v>
      </c>
      <c r="E22" s="86">
        <v>912</v>
      </c>
      <c r="F22" s="301">
        <f>+E22/C22</f>
        <v>3.0501672240802677</v>
      </c>
    </row>
    <row r="23" spans="1:6" s="14" customFormat="1" x14ac:dyDescent="0.3">
      <c r="A23" s="308"/>
      <c r="B23" s="309"/>
      <c r="C23" s="310"/>
      <c r="D23" s="305"/>
      <c r="E23" s="311"/>
      <c r="F23" s="307"/>
    </row>
    <row r="24" spans="1:6" x14ac:dyDescent="0.3">
      <c r="A24" s="82" t="s">
        <v>226</v>
      </c>
      <c r="B24" s="83" t="s">
        <v>230</v>
      </c>
      <c r="C24" s="84">
        <v>503</v>
      </c>
      <c r="D24" s="85" t="s">
        <v>260</v>
      </c>
      <c r="E24" s="86">
        <f>17089.07/12</f>
        <v>1424.0891666666666</v>
      </c>
      <c r="F24" s="301">
        <f>+E24/C24</f>
        <v>2.8311911862160373</v>
      </c>
    </row>
    <row r="25" spans="1:6" s="14" customFormat="1" x14ac:dyDescent="0.3">
      <c r="A25" s="308"/>
      <c r="B25" s="309"/>
      <c r="C25" s="310"/>
      <c r="D25" s="305"/>
      <c r="E25" s="311"/>
      <c r="F25" s="307"/>
    </row>
    <row r="26" spans="1:6" x14ac:dyDescent="0.3">
      <c r="A26" s="82" t="s">
        <v>124</v>
      </c>
      <c r="B26" s="83" t="s">
        <v>69</v>
      </c>
      <c r="C26" s="84">
        <f>+SUM(C27:C42)</f>
        <v>8456.0800000000017</v>
      </c>
      <c r="D26" s="85"/>
      <c r="E26" s="86">
        <f>SUM(E27:E42)</f>
        <v>52311.8</v>
      </c>
      <c r="F26" s="301"/>
    </row>
    <row r="27" spans="1:6" x14ac:dyDescent="0.3">
      <c r="A27" s="106"/>
      <c r="B27" s="88" t="s">
        <v>70</v>
      </c>
      <c r="C27" s="89">
        <v>696.55</v>
      </c>
      <c r="D27" s="90" t="s">
        <v>84</v>
      </c>
      <c r="E27" s="97">
        <v>5268.78</v>
      </c>
      <c r="F27" s="98">
        <f>+E27/C27</f>
        <v>7.5641088220515398</v>
      </c>
    </row>
    <row r="28" spans="1:6" x14ac:dyDescent="0.3">
      <c r="A28" s="106"/>
      <c r="B28" s="88" t="s">
        <v>72</v>
      </c>
      <c r="C28" s="89">
        <v>444.93</v>
      </c>
      <c r="D28" s="90" t="s">
        <v>71</v>
      </c>
      <c r="E28" s="97"/>
      <c r="F28" s="98"/>
    </row>
    <row r="29" spans="1:6" x14ac:dyDescent="0.3">
      <c r="A29" s="106"/>
      <c r="B29" s="88" t="s">
        <v>73</v>
      </c>
      <c r="C29" s="89">
        <v>239.01</v>
      </c>
      <c r="D29" s="90" t="s">
        <v>71</v>
      </c>
      <c r="E29" s="97"/>
      <c r="F29" s="98"/>
    </row>
    <row r="30" spans="1:6" x14ac:dyDescent="0.3">
      <c r="A30" s="106"/>
      <c r="B30" s="88" t="s">
        <v>199</v>
      </c>
      <c r="C30" s="89">
        <v>1980</v>
      </c>
      <c r="D30" s="330" t="s">
        <v>83</v>
      </c>
      <c r="E30" s="97">
        <f>(25330.64/(SUM($C$30:$C$33))*C30)</f>
        <v>11880.684775425023</v>
      </c>
      <c r="F30" s="98">
        <f t="shared" ref="F30:F42" si="1">+E30/C30</f>
        <v>6.0003458461742536</v>
      </c>
    </row>
    <row r="31" spans="1:6" x14ac:dyDescent="0.3">
      <c r="A31" s="106"/>
      <c r="B31" s="88" t="s">
        <v>211</v>
      </c>
      <c r="C31" s="89">
        <f>2282-C30</f>
        <v>302</v>
      </c>
      <c r="D31" s="331"/>
      <c r="E31" s="97">
        <f t="shared" ref="E31:E33" si="2">(25330.64/(SUM($C$30:$C$33))*C31)</f>
        <v>1812.1044455446247</v>
      </c>
      <c r="F31" s="98">
        <f t="shared" si="1"/>
        <v>6.0003458461742536</v>
      </c>
    </row>
    <row r="32" spans="1:6" x14ac:dyDescent="0.3">
      <c r="A32" s="106"/>
      <c r="B32" s="88" t="s">
        <v>75</v>
      </c>
      <c r="C32" s="89">
        <v>822.59</v>
      </c>
      <c r="D32" s="331"/>
      <c r="E32" s="97">
        <f t="shared" si="2"/>
        <v>4935.8244896044798</v>
      </c>
      <c r="F32" s="98">
        <f t="shared" si="1"/>
        <v>6.0003458461742545</v>
      </c>
    </row>
    <row r="33" spans="1:6" x14ac:dyDescent="0.3">
      <c r="A33" s="106"/>
      <c r="B33" s="88" t="s">
        <v>76</v>
      </c>
      <c r="C33" s="89">
        <v>1116.94</v>
      </c>
      <c r="D33" s="332"/>
      <c r="E33" s="97">
        <f t="shared" si="2"/>
        <v>6702.0262894258713</v>
      </c>
      <c r="F33" s="98">
        <f t="shared" si="1"/>
        <v>6.0003458461742536</v>
      </c>
    </row>
    <row r="34" spans="1:6" x14ac:dyDescent="0.3">
      <c r="A34" s="106"/>
      <c r="B34" s="88" t="s">
        <v>212</v>
      </c>
      <c r="C34" s="89">
        <f>131.76+636.01</f>
        <v>767.77</v>
      </c>
      <c r="D34" s="333" t="s">
        <v>227</v>
      </c>
      <c r="E34" s="97">
        <f>13637.58/($C$34+$C$35)*C34</f>
        <v>7277.4138997894033</v>
      </c>
      <c r="F34" s="98">
        <f t="shared" si="1"/>
        <v>9.4786380032944813</v>
      </c>
    </row>
    <row r="35" spans="1:6" x14ac:dyDescent="0.3">
      <c r="A35" s="106"/>
      <c r="B35" s="88" t="s">
        <v>74</v>
      </c>
      <c r="C35" s="89">
        <v>671</v>
      </c>
      <c r="D35" s="334"/>
      <c r="E35" s="97">
        <f>13637.58/($C$34+$C$35)*C35</f>
        <v>6360.1661002105966</v>
      </c>
      <c r="F35" s="98">
        <f t="shared" si="1"/>
        <v>9.4786380032944813</v>
      </c>
    </row>
    <row r="36" spans="1:6" x14ac:dyDescent="0.3">
      <c r="A36" s="106"/>
      <c r="B36" s="88" t="s">
        <v>77</v>
      </c>
      <c r="C36" s="89">
        <v>179.19</v>
      </c>
      <c r="D36" s="90" t="s">
        <v>71</v>
      </c>
      <c r="E36" s="97"/>
      <c r="F36" s="98">
        <f t="shared" si="1"/>
        <v>0</v>
      </c>
    </row>
    <row r="37" spans="1:6" ht="14.4" x14ac:dyDescent="0.3">
      <c r="A37" s="106"/>
      <c r="B37" s="88" t="s">
        <v>78</v>
      </c>
      <c r="C37" s="89">
        <v>167.32</v>
      </c>
      <c r="D37" s="113" t="s">
        <v>228</v>
      </c>
      <c r="E37" s="97">
        <v>1387.79</v>
      </c>
      <c r="F37" s="98">
        <f t="shared" si="1"/>
        <v>8.2942266316041113</v>
      </c>
    </row>
    <row r="38" spans="1:6" x14ac:dyDescent="0.3">
      <c r="A38" s="106"/>
      <c r="B38" s="88" t="s">
        <v>79</v>
      </c>
      <c r="C38" s="89">
        <v>155.87</v>
      </c>
      <c r="D38" s="90" t="s">
        <v>71</v>
      </c>
      <c r="E38" s="97"/>
      <c r="F38" s="98">
        <f t="shared" si="1"/>
        <v>0</v>
      </c>
    </row>
    <row r="39" spans="1:6" s="14" customFormat="1" x14ac:dyDescent="0.3">
      <c r="A39" s="106"/>
      <c r="B39" s="88" t="s">
        <v>80</v>
      </c>
      <c r="C39" s="89">
        <v>290.92</v>
      </c>
      <c r="D39" s="114" t="s">
        <v>81</v>
      </c>
      <c r="E39" s="97">
        <v>2702.87</v>
      </c>
      <c r="F39" s="98">
        <f t="shared" si="1"/>
        <v>9.2907672212292027</v>
      </c>
    </row>
    <row r="40" spans="1:6" x14ac:dyDescent="0.3">
      <c r="A40" s="106"/>
      <c r="B40" s="88" t="s">
        <v>82</v>
      </c>
      <c r="C40" s="89">
        <v>119.52</v>
      </c>
      <c r="D40" s="90" t="s">
        <v>92</v>
      </c>
      <c r="E40" s="97">
        <v>969.32</v>
      </c>
      <c r="F40" s="98">
        <f t="shared" si="1"/>
        <v>8.110107095046855</v>
      </c>
    </row>
    <row r="41" spans="1:6" x14ac:dyDescent="0.3">
      <c r="A41" s="106"/>
      <c r="B41" s="88" t="s">
        <v>207</v>
      </c>
      <c r="C41" s="89">
        <v>254.51</v>
      </c>
      <c r="D41" s="90" t="s">
        <v>229</v>
      </c>
      <c r="E41" s="97">
        <f>3014.82/($C$41+$C$42)*C41</f>
        <v>1527.06</v>
      </c>
      <c r="F41" s="98">
        <f t="shared" si="1"/>
        <v>6</v>
      </c>
    </row>
    <row r="42" spans="1:6" x14ac:dyDescent="0.3">
      <c r="A42" s="106"/>
      <c r="B42" s="88" t="s">
        <v>208</v>
      </c>
      <c r="C42" s="89">
        <f>502.47-254.51</f>
        <v>247.96000000000004</v>
      </c>
      <c r="D42" s="114" t="s">
        <v>229</v>
      </c>
      <c r="E42" s="97">
        <f>3014.82/($C$41+$C$42)*C42</f>
        <v>1487.7600000000002</v>
      </c>
      <c r="F42" s="98">
        <f t="shared" si="1"/>
        <v>6</v>
      </c>
    </row>
    <row r="43" spans="1:6" s="14" customFormat="1" x14ac:dyDescent="0.3">
      <c r="A43" s="308"/>
      <c r="B43" s="309"/>
      <c r="C43" s="310"/>
      <c r="D43" s="305"/>
      <c r="E43" s="311"/>
      <c r="F43" s="307"/>
    </row>
    <row r="44" spans="1:6" x14ac:dyDescent="0.3">
      <c r="A44" s="82" t="s">
        <v>231</v>
      </c>
      <c r="B44" s="83" t="s">
        <v>250</v>
      </c>
      <c r="C44" s="84">
        <f>+C45+C46</f>
        <v>421.83</v>
      </c>
      <c r="D44" s="85"/>
      <c r="E44" s="86"/>
      <c r="F44" s="301"/>
    </row>
    <row r="45" spans="1:6" x14ac:dyDescent="0.3">
      <c r="A45" s="93"/>
      <c r="B45" s="115" t="s">
        <v>98</v>
      </c>
      <c r="C45" s="116">
        <v>37.520000000000003</v>
      </c>
      <c r="D45" s="117" t="s">
        <v>260</v>
      </c>
      <c r="E45" s="97">
        <v>79.77</v>
      </c>
      <c r="F45" s="98">
        <f>+E45/C45</f>
        <v>2.1260660980810231</v>
      </c>
    </row>
    <row r="46" spans="1:6" x14ac:dyDescent="0.3">
      <c r="A46" s="93"/>
      <c r="B46" s="115"/>
      <c r="C46" s="116">
        <v>384.31</v>
      </c>
      <c r="D46" s="117" t="s">
        <v>232</v>
      </c>
      <c r="E46" s="97">
        <v>0</v>
      </c>
      <c r="F46" s="98">
        <f>+E46/C46</f>
        <v>0</v>
      </c>
    </row>
    <row r="47" spans="1:6" s="14" customFormat="1" x14ac:dyDescent="0.3">
      <c r="A47" s="308"/>
      <c r="B47" s="309"/>
      <c r="C47" s="310"/>
      <c r="D47" s="305"/>
      <c r="E47" s="311"/>
      <c r="F47" s="307"/>
    </row>
    <row r="48" spans="1:6" ht="12" customHeight="1" x14ac:dyDescent="0.3">
      <c r="A48" s="82" t="s">
        <v>59</v>
      </c>
      <c r="B48" s="83" t="s">
        <v>60</v>
      </c>
      <c r="C48" s="84">
        <f>+SUM(C49:C63)</f>
        <v>1470.58</v>
      </c>
      <c r="D48" s="85"/>
      <c r="E48" s="86">
        <f>SUM(E49:E63)</f>
        <v>7059.0706611570258</v>
      </c>
      <c r="F48" s="301"/>
    </row>
    <row r="49" spans="1:6" x14ac:dyDescent="0.3">
      <c r="A49" s="106"/>
      <c r="B49" s="88" t="s">
        <v>104</v>
      </c>
      <c r="C49" s="89">
        <v>331.76</v>
      </c>
      <c r="D49" s="90" t="s">
        <v>71</v>
      </c>
      <c r="E49" s="97"/>
      <c r="F49" s="98"/>
    </row>
    <row r="50" spans="1:6" x14ac:dyDescent="0.3">
      <c r="A50" s="106"/>
      <c r="B50" s="88" t="s">
        <v>105</v>
      </c>
      <c r="C50" s="89">
        <v>56.87</v>
      </c>
      <c r="D50" s="90" t="s">
        <v>118</v>
      </c>
      <c r="E50" s="97">
        <v>425.17</v>
      </c>
      <c r="F50" s="98">
        <f t="shared" ref="F50:F58" si="3">+E50/C50</f>
        <v>7.476173729558643</v>
      </c>
    </row>
    <row r="51" spans="1:6" x14ac:dyDescent="0.3">
      <c r="A51" s="106"/>
      <c r="B51" s="88" t="s">
        <v>106</v>
      </c>
      <c r="C51" s="89">
        <v>32.21</v>
      </c>
      <c r="D51" s="90" t="s">
        <v>206</v>
      </c>
      <c r="E51" s="97">
        <f>1884.76/($C$63+$C$60+$C$51)*C51</f>
        <v>227.93466846887438</v>
      </c>
      <c r="F51" s="98">
        <f t="shared" si="3"/>
        <v>7.0765187354509278</v>
      </c>
    </row>
    <row r="52" spans="1:6" x14ac:dyDescent="0.3">
      <c r="A52" s="106"/>
      <c r="B52" s="88" t="s">
        <v>107</v>
      </c>
      <c r="C52" s="89">
        <v>135.44</v>
      </c>
      <c r="D52" s="90" t="s">
        <v>71</v>
      </c>
      <c r="E52" s="97">
        <f>1291.7/1.21</f>
        <v>1067.520661157025</v>
      </c>
      <c r="F52" s="98">
        <f t="shared" si="3"/>
        <v>7.8818713907045552</v>
      </c>
    </row>
    <row r="53" spans="1:6" x14ac:dyDescent="0.3">
      <c r="A53" s="106"/>
      <c r="B53" s="88" t="s">
        <v>196</v>
      </c>
      <c r="C53" s="89">
        <v>34.89</v>
      </c>
      <c r="D53" s="90" t="s">
        <v>103</v>
      </c>
      <c r="E53" s="118">
        <v>0</v>
      </c>
      <c r="F53" s="98">
        <f t="shared" si="3"/>
        <v>0</v>
      </c>
    </row>
    <row r="54" spans="1:6" x14ac:dyDescent="0.3">
      <c r="A54" s="106"/>
      <c r="B54" s="88" t="s">
        <v>108</v>
      </c>
      <c r="C54" s="89">
        <v>49.57</v>
      </c>
      <c r="D54" s="90" t="s">
        <v>233</v>
      </c>
      <c r="E54" s="118">
        <v>456.3</v>
      </c>
      <c r="F54" s="98">
        <f t="shared" si="3"/>
        <v>9.2051644139600572</v>
      </c>
    </row>
    <row r="55" spans="1:6" x14ac:dyDescent="0.3">
      <c r="A55" s="106"/>
      <c r="B55" s="88" t="s">
        <v>109</v>
      </c>
      <c r="C55" s="89">
        <v>99.75</v>
      </c>
      <c r="D55" s="90" t="s">
        <v>94</v>
      </c>
      <c r="E55" s="118">
        <v>731.4</v>
      </c>
      <c r="F55" s="98">
        <f t="shared" si="3"/>
        <v>7.3323308270676693</v>
      </c>
    </row>
    <row r="56" spans="1:6" x14ac:dyDescent="0.3">
      <c r="A56" s="106"/>
      <c r="B56" s="88" t="s">
        <v>197</v>
      </c>
      <c r="C56" s="89">
        <v>97.87</v>
      </c>
      <c r="D56" s="90" t="s">
        <v>102</v>
      </c>
      <c r="E56" s="118">
        <v>0</v>
      </c>
      <c r="F56" s="98">
        <f t="shared" si="3"/>
        <v>0</v>
      </c>
    </row>
    <row r="57" spans="1:6" s="14" customFormat="1" x14ac:dyDescent="0.3">
      <c r="A57" s="106"/>
      <c r="B57" s="88" t="s">
        <v>110</v>
      </c>
      <c r="C57" s="89">
        <v>78.45</v>
      </c>
      <c r="D57" s="90" t="s">
        <v>95</v>
      </c>
      <c r="E57" s="97">
        <v>578.52</v>
      </c>
      <c r="F57" s="98">
        <f t="shared" si="3"/>
        <v>7.3743785850860419</v>
      </c>
    </row>
    <row r="58" spans="1:6" x14ac:dyDescent="0.3">
      <c r="A58" s="106"/>
      <c r="B58" s="88" t="s">
        <v>111</v>
      </c>
      <c r="C58" s="89">
        <v>63.26</v>
      </c>
      <c r="D58" s="90" t="s">
        <v>234</v>
      </c>
      <c r="E58" s="97">
        <v>324.48</v>
      </c>
      <c r="F58" s="98">
        <f t="shared" si="3"/>
        <v>5.1293076193487197</v>
      </c>
    </row>
    <row r="59" spans="1:6" x14ac:dyDescent="0.3">
      <c r="A59" s="106"/>
      <c r="B59" s="88" t="s">
        <v>112</v>
      </c>
      <c r="C59" s="89">
        <v>36</v>
      </c>
      <c r="D59" s="90" t="s">
        <v>71</v>
      </c>
      <c r="E59" s="97"/>
      <c r="F59" s="98"/>
    </row>
    <row r="60" spans="1:6" x14ac:dyDescent="0.3">
      <c r="A60" s="106"/>
      <c r="B60" s="119" t="s">
        <v>113</v>
      </c>
      <c r="C60" s="89">
        <v>134.87</v>
      </c>
      <c r="D60" s="90" t="s">
        <v>206</v>
      </c>
      <c r="E60" s="97">
        <f>1884.76/($C$63+$C$60+$C$51)*C60</f>
        <v>954.41008185026669</v>
      </c>
      <c r="F60" s="98">
        <f>+E60/C60</f>
        <v>7.0765187354509278</v>
      </c>
    </row>
    <row r="61" spans="1:6" s="14" customFormat="1" x14ac:dyDescent="0.3">
      <c r="A61" s="106"/>
      <c r="B61" s="120" t="s">
        <v>114</v>
      </c>
      <c r="C61" s="89">
        <v>44.07</v>
      </c>
      <c r="D61" s="90" t="s">
        <v>96</v>
      </c>
      <c r="E61" s="118">
        <v>317.17</v>
      </c>
      <c r="F61" s="98">
        <f>+E61/C61</f>
        <v>7.1969593828000908</v>
      </c>
    </row>
    <row r="62" spans="1:6" x14ac:dyDescent="0.3">
      <c r="A62" s="106"/>
      <c r="B62" s="120" t="s">
        <v>115</v>
      </c>
      <c r="C62" s="89">
        <v>176.31</v>
      </c>
      <c r="D62" s="90" t="s">
        <v>119</v>
      </c>
      <c r="E62" s="118">
        <v>1273.75</v>
      </c>
      <c r="F62" s="98">
        <f>+E62/C62</f>
        <v>7.2244909534342918</v>
      </c>
    </row>
    <row r="63" spans="1:6" x14ac:dyDescent="0.3">
      <c r="A63" s="109"/>
      <c r="B63" s="100" t="s">
        <v>116</v>
      </c>
      <c r="C63" s="101">
        <v>99.26</v>
      </c>
      <c r="D63" s="105" t="s">
        <v>206</v>
      </c>
      <c r="E63" s="111">
        <f>1884.76/($C$63+$C$60+$C$51)*C63</f>
        <v>702.41524968085912</v>
      </c>
      <c r="F63" s="104">
        <f>+E63/C63</f>
        <v>7.0765187354509278</v>
      </c>
    </row>
    <row r="64" spans="1:6" s="14" customFormat="1" x14ac:dyDescent="0.3">
      <c r="A64" s="308"/>
      <c r="B64" s="309"/>
      <c r="C64" s="310"/>
      <c r="D64" s="305"/>
      <c r="E64" s="311"/>
      <c r="F64" s="307"/>
    </row>
    <row r="65" spans="1:6" x14ac:dyDescent="0.3">
      <c r="A65" s="82" t="s">
        <v>61</v>
      </c>
      <c r="B65" s="83" t="s">
        <v>93</v>
      </c>
      <c r="C65" s="84">
        <f>+SUM(C66:C67)</f>
        <v>2050.15</v>
      </c>
      <c r="D65" s="85"/>
      <c r="E65" s="86">
        <f>+SUM(E66:E67)</f>
        <v>5146.2999999999993</v>
      </c>
      <c r="F65" s="301"/>
    </row>
    <row r="66" spans="1:6" s="14" customFormat="1" x14ac:dyDescent="0.3">
      <c r="A66" s="106"/>
      <c r="B66" s="88" t="s">
        <v>235</v>
      </c>
      <c r="C66" s="89">
        <v>1660.54</v>
      </c>
      <c r="D66" s="90" t="s">
        <v>97</v>
      </c>
      <c r="E66" s="97">
        <f>5146.3/($C$66+$C$67)*C66</f>
        <v>4168.2984181645243</v>
      </c>
      <c r="F66" s="98">
        <f>+E66/C66</f>
        <v>2.5102065702509573</v>
      </c>
    </row>
    <row r="67" spans="1:6" x14ac:dyDescent="0.3">
      <c r="A67" s="109"/>
      <c r="B67" s="110" t="s">
        <v>120</v>
      </c>
      <c r="C67" s="101">
        <v>389.61</v>
      </c>
      <c r="D67" s="102" t="s">
        <v>97</v>
      </c>
      <c r="E67" s="97">
        <f>5146.3/($C$66+$C$67)*C67</f>
        <v>978.00158183547546</v>
      </c>
      <c r="F67" s="104">
        <f>+E67/C67</f>
        <v>2.5102065702509573</v>
      </c>
    </row>
    <row r="68" spans="1:6" s="14" customFormat="1" x14ac:dyDescent="0.3">
      <c r="A68" s="308"/>
      <c r="B68" s="309"/>
      <c r="C68" s="310"/>
      <c r="D68" s="305"/>
      <c r="E68" s="311"/>
      <c r="F68" s="307"/>
    </row>
    <row r="69" spans="1:6" x14ac:dyDescent="0.3">
      <c r="A69" s="82" t="s">
        <v>236</v>
      </c>
      <c r="B69" s="83" t="s">
        <v>248</v>
      </c>
      <c r="C69" s="84">
        <v>335</v>
      </c>
      <c r="D69" s="85" t="s">
        <v>237</v>
      </c>
      <c r="E69" s="86">
        <v>146.94</v>
      </c>
      <c r="F69" s="301">
        <f>+E69/C69</f>
        <v>0.43862686567164177</v>
      </c>
    </row>
    <row r="70" spans="1:6" s="14" customFormat="1" x14ac:dyDescent="0.3">
      <c r="A70" s="308"/>
      <c r="B70" s="309"/>
      <c r="C70" s="310"/>
      <c r="D70" s="305"/>
      <c r="E70" s="311"/>
      <c r="F70" s="307"/>
    </row>
    <row r="71" spans="1:6" x14ac:dyDescent="0.3">
      <c r="A71" s="82" t="s">
        <v>238</v>
      </c>
      <c r="B71" s="83" t="s">
        <v>261</v>
      </c>
      <c r="C71" s="84">
        <v>7704.75</v>
      </c>
      <c r="D71" s="85" t="s">
        <v>260</v>
      </c>
      <c r="E71" s="86">
        <f>283787.66/12</f>
        <v>23648.971666666665</v>
      </c>
      <c r="F71" s="301">
        <f>+E71/C71</f>
        <v>3.0694015596439423</v>
      </c>
    </row>
    <row r="72" spans="1:6" s="14" customFormat="1" x14ac:dyDescent="0.3">
      <c r="A72" s="308"/>
      <c r="B72" s="309"/>
      <c r="C72" s="310"/>
      <c r="D72" s="305"/>
      <c r="E72" s="311"/>
      <c r="F72" s="307"/>
    </row>
    <row r="73" spans="1:6" x14ac:dyDescent="0.3">
      <c r="A73" s="82" t="s">
        <v>238</v>
      </c>
      <c r="B73" s="83" t="s">
        <v>249</v>
      </c>
      <c r="C73" s="84">
        <v>496</v>
      </c>
      <c r="D73" s="85" t="s">
        <v>239</v>
      </c>
      <c r="E73" s="86">
        <v>484.76</v>
      </c>
      <c r="F73" s="301">
        <f>+E73/C73</f>
        <v>0.97733870967741932</v>
      </c>
    </row>
    <row r="74" spans="1:6" s="14" customFormat="1" x14ac:dyDescent="0.3">
      <c r="A74" s="308"/>
      <c r="B74" s="309"/>
      <c r="C74" s="310"/>
      <c r="D74" s="305"/>
      <c r="E74" s="311"/>
      <c r="F74" s="307"/>
    </row>
    <row r="75" spans="1:6" x14ac:dyDescent="0.3">
      <c r="A75" s="82" t="s">
        <v>259</v>
      </c>
      <c r="B75" s="83" t="s">
        <v>256</v>
      </c>
      <c r="C75" s="84">
        <v>164.64</v>
      </c>
      <c r="D75" s="85" t="s">
        <v>71</v>
      </c>
      <c r="E75" s="121"/>
      <c r="F75" s="302"/>
    </row>
    <row r="76" spans="1:6" s="14" customFormat="1" x14ac:dyDescent="0.3">
      <c r="A76" s="308"/>
      <c r="B76" s="309"/>
      <c r="C76" s="310"/>
      <c r="D76" s="305"/>
      <c r="E76" s="311"/>
      <c r="F76" s="307"/>
    </row>
    <row r="77" spans="1:6" x14ac:dyDescent="0.3">
      <c r="A77" s="82" t="s">
        <v>259</v>
      </c>
      <c r="B77" s="83" t="s">
        <v>257</v>
      </c>
      <c r="C77" s="84">
        <v>155.24</v>
      </c>
      <c r="D77" s="85" t="s">
        <v>71</v>
      </c>
      <c r="E77" s="121"/>
      <c r="F77" s="302"/>
    </row>
    <row r="78" spans="1:6" s="14" customFormat="1" x14ac:dyDescent="0.3">
      <c r="A78" s="308"/>
      <c r="B78" s="309"/>
      <c r="C78" s="310"/>
      <c r="D78" s="305"/>
      <c r="E78" s="311"/>
      <c r="F78" s="307"/>
    </row>
    <row r="79" spans="1:6" x14ac:dyDescent="0.3">
      <c r="A79" s="82" t="s">
        <v>259</v>
      </c>
      <c r="B79" s="83" t="s">
        <v>258</v>
      </c>
      <c r="C79" s="84">
        <v>173.43</v>
      </c>
      <c r="D79" s="85" t="s">
        <v>71</v>
      </c>
      <c r="E79" s="121"/>
      <c r="F79" s="302"/>
    </row>
    <row r="80" spans="1:6" s="14" customFormat="1" x14ac:dyDescent="0.3">
      <c r="A80" s="308"/>
      <c r="B80" s="309"/>
      <c r="C80" s="310"/>
      <c r="D80" s="305"/>
      <c r="E80" s="311"/>
      <c r="F80" s="307"/>
    </row>
    <row r="81" spans="1:6" x14ac:dyDescent="0.3">
      <c r="A81" s="82" t="s">
        <v>167</v>
      </c>
      <c r="B81" s="83" t="s">
        <v>247</v>
      </c>
      <c r="C81" s="84">
        <v>496.87</v>
      </c>
      <c r="D81" s="85" t="s">
        <v>125</v>
      </c>
      <c r="E81" s="86">
        <v>0</v>
      </c>
      <c r="F81" s="301">
        <f>+E81/C81</f>
        <v>0</v>
      </c>
    </row>
    <row r="82" spans="1:6" s="14" customFormat="1" x14ac:dyDescent="0.3">
      <c r="A82" s="308"/>
      <c r="B82" s="309"/>
      <c r="C82" s="310"/>
      <c r="D82" s="305"/>
      <c r="E82" s="311"/>
      <c r="F82" s="307"/>
    </row>
    <row r="83" spans="1:6" x14ac:dyDescent="0.3">
      <c r="A83" s="82" t="s">
        <v>62</v>
      </c>
      <c r="B83" s="83" t="s">
        <v>63</v>
      </c>
      <c r="C83" s="84">
        <f>+SUM(C84:C86)</f>
        <v>697.61</v>
      </c>
      <c r="D83" s="85"/>
      <c r="E83" s="86">
        <f>+SUM(E84:E86)</f>
        <v>3987.19</v>
      </c>
      <c r="F83" s="301"/>
    </row>
    <row r="84" spans="1:6" x14ac:dyDescent="0.3">
      <c r="A84" s="106"/>
      <c r="B84" s="88" t="s">
        <v>203</v>
      </c>
      <c r="C84" s="89">
        <f>95.14+218.9</f>
        <v>314.04000000000002</v>
      </c>
      <c r="D84" s="90" t="s">
        <v>240</v>
      </c>
      <c r="E84" s="97">
        <v>1818.27</v>
      </c>
      <c r="F84" s="98">
        <f>+E84/C84</f>
        <v>5.789931218952999</v>
      </c>
    </row>
    <row r="85" spans="1:6" x14ac:dyDescent="0.3">
      <c r="A85" s="93"/>
      <c r="B85" s="115" t="s">
        <v>117</v>
      </c>
      <c r="C85" s="116">
        <f>91.53+97.2+2.84</f>
        <v>191.57000000000002</v>
      </c>
      <c r="D85" s="117" t="s">
        <v>99</v>
      </c>
      <c r="E85" s="122">
        <v>1231.3800000000001</v>
      </c>
      <c r="F85" s="123">
        <f>+E85/C85</f>
        <v>6.4278331680325724</v>
      </c>
    </row>
    <row r="86" spans="1:6" x14ac:dyDescent="0.3">
      <c r="A86" s="109"/>
      <c r="B86" s="110" t="s">
        <v>121</v>
      </c>
      <c r="C86" s="101">
        <v>192</v>
      </c>
      <c r="D86" s="102" t="s">
        <v>100</v>
      </c>
      <c r="E86" s="111">
        <v>937.54</v>
      </c>
      <c r="F86" s="104">
        <f>+E86/C86</f>
        <v>4.8830208333333331</v>
      </c>
    </row>
    <row r="87" spans="1:6" s="14" customFormat="1" x14ac:dyDescent="0.3">
      <c r="A87" s="308"/>
      <c r="B87" s="309"/>
      <c r="C87" s="310"/>
      <c r="D87" s="305"/>
      <c r="E87" s="311"/>
      <c r="F87" s="307"/>
    </row>
    <row r="88" spans="1:6" x14ac:dyDescent="0.3">
      <c r="A88" s="82" t="s">
        <v>241</v>
      </c>
      <c r="B88" s="83" t="s">
        <v>242</v>
      </c>
      <c r="C88" s="84">
        <v>1077.24</v>
      </c>
      <c r="D88" s="85" t="s">
        <v>260</v>
      </c>
      <c r="E88" s="86">
        <f>21858.2/12</f>
        <v>1821.5166666666667</v>
      </c>
      <c r="F88" s="301">
        <f>+E88/C88</f>
        <v>1.6909107224635798</v>
      </c>
    </row>
    <row r="89" spans="1:6" s="14" customFormat="1" x14ac:dyDescent="0.3">
      <c r="A89" s="308"/>
      <c r="B89" s="309"/>
      <c r="C89" s="310"/>
      <c r="D89" s="305"/>
      <c r="E89" s="311"/>
      <c r="F89" s="307"/>
    </row>
    <row r="90" spans="1:6" x14ac:dyDescent="0.3">
      <c r="A90" s="82" t="s">
        <v>252</v>
      </c>
      <c r="B90" s="83" t="s">
        <v>243</v>
      </c>
      <c r="C90" s="84">
        <v>339.63</v>
      </c>
      <c r="D90" s="85" t="s">
        <v>260</v>
      </c>
      <c r="E90" s="86">
        <v>1983.02</v>
      </c>
      <c r="F90" s="301">
        <f>+E90/C90</f>
        <v>5.838765715631717</v>
      </c>
    </row>
    <row r="91" spans="1:6" s="14" customFormat="1" x14ac:dyDescent="0.3">
      <c r="A91" s="308"/>
      <c r="B91" s="309"/>
      <c r="C91" s="310"/>
      <c r="D91" s="305"/>
      <c r="E91" s="311"/>
      <c r="F91" s="307"/>
    </row>
    <row r="92" spans="1:6" x14ac:dyDescent="0.3">
      <c r="A92" s="82" t="s">
        <v>251</v>
      </c>
      <c r="B92" s="83" t="s">
        <v>253</v>
      </c>
      <c r="C92" s="84">
        <v>186</v>
      </c>
      <c r="D92" s="85" t="s">
        <v>260</v>
      </c>
      <c r="E92" s="86">
        <v>1156.1300000000001</v>
      </c>
      <c r="F92" s="301">
        <f>+E92/C92</f>
        <v>6.215752688172044</v>
      </c>
    </row>
    <row r="93" spans="1:6" s="14" customFormat="1" x14ac:dyDescent="0.3">
      <c r="A93" s="308"/>
      <c r="B93" s="309"/>
      <c r="C93" s="310"/>
      <c r="D93" s="305"/>
      <c r="E93" s="311"/>
      <c r="F93" s="307"/>
    </row>
    <row r="94" spans="1:6" x14ac:dyDescent="0.3">
      <c r="A94" s="82" t="s">
        <v>66</v>
      </c>
      <c r="B94" s="83" t="s">
        <v>201</v>
      </c>
      <c r="C94" s="84">
        <v>123.3</v>
      </c>
      <c r="D94" s="85" t="s">
        <v>71</v>
      </c>
      <c r="E94" s="121"/>
      <c r="F94" s="302">
        <f>+E94/C94</f>
        <v>0</v>
      </c>
    </row>
    <row r="95" spans="1:6" s="14" customFormat="1" x14ac:dyDescent="0.3">
      <c r="A95" s="308"/>
      <c r="B95" s="309"/>
      <c r="C95" s="310"/>
      <c r="D95" s="305"/>
      <c r="E95" s="311"/>
      <c r="F95" s="307"/>
    </row>
    <row r="96" spans="1:6" x14ac:dyDescent="0.3">
      <c r="A96" s="82" t="s">
        <v>244</v>
      </c>
      <c r="B96" s="83" t="s">
        <v>246</v>
      </c>
      <c r="C96" s="84">
        <v>1120</v>
      </c>
      <c r="D96" s="85" t="s">
        <v>245</v>
      </c>
      <c r="E96" s="86">
        <v>778.63</v>
      </c>
      <c r="F96" s="301">
        <f>+E96/C96</f>
        <v>0.69520535714285714</v>
      </c>
    </row>
    <row r="97" spans="1:6" s="14" customFormat="1" x14ac:dyDescent="0.3">
      <c r="A97" s="308"/>
      <c r="B97" s="309"/>
      <c r="C97" s="310"/>
      <c r="D97" s="305"/>
      <c r="E97" s="311"/>
      <c r="F97" s="307"/>
    </row>
    <row r="98" spans="1:6" x14ac:dyDescent="0.3">
      <c r="A98" s="82" t="s">
        <v>67</v>
      </c>
      <c r="B98" s="83" t="s">
        <v>205</v>
      </c>
      <c r="C98" s="84">
        <v>705</v>
      </c>
      <c r="D98" s="85" t="s">
        <v>71</v>
      </c>
      <c r="E98" s="121"/>
      <c r="F98" s="302"/>
    </row>
    <row r="99" spans="1:6" s="14" customFormat="1" x14ac:dyDescent="0.3">
      <c r="A99" s="308"/>
      <c r="B99" s="309"/>
      <c r="C99" s="310"/>
      <c r="D99" s="305"/>
      <c r="E99" s="311"/>
      <c r="F99" s="307"/>
    </row>
    <row r="100" spans="1:6" x14ac:dyDescent="0.3">
      <c r="A100" s="82" t="s">
        <v>122</v>
      </c>
      <c r="B100" s="83" t="s">
        <v>202</v>
      </c>
      <c r="C100" s="84">
        <v>81</v>
      </c>
      <c r="D100" s="85" t="s">
        <v>123</v>
      </c>
      <c r="E100" s="86">
        <v>291.16000000000003</v>
      </c>
      <c r="F100" s="301">
        <f>+E100/C100</f>
        <v>3.5945679012345684</v>
      </c>
    </row>
    <row r="101" spans="1:6" s="14" customFormat="1" x14ac:dyDescent="0.3">
      <c r="A101" s="308"/>
      <c r="B101" s="309"/>
      <c r="C101" s="310"/>
      <c r="D101" s="305"/>
      <c r="E101" s="311"/>
      <c r="F101" s="307"/>
    </row>
    <row r="102" spans="1:6" x14ac:dyDescent="0.3">
      <c r="A102" s="82"/>
      <c r="B102" s="83" t="s">
        <v>254</v>
      </c>
      <c r="C102" s="84">
        <v>300</v>
      </c>
      <c r="D102" s="85" t="s">
        <v>71</v>
      </c>
      <c r="E102" s="121"/>
      <c r="F102" s="302"/>
    </row>
    <row r="103" spans="1:6" s="14" customFormat="1" x14ac:dyDescent="0.3">
      <c r="A103" s="308"/>
      <c r="B103" s="309"/>
      <c r="C103" s="310"/>
      <c r="D103" s="305"/>
      <c r="E103" s="311"/>
      <c r="F103" s="307"/>
    </row>
    <row r="104" spans="1:6" x14ac:dyDescent="0.3">
      <c r="A104" s="82"/>
      <c r="B104" s="83" t="s">
        <v>255</v>
      </c>
      <c r="C104" s="84">
        <v>34.93</v>
      </c>
      <c r="D104" s="85" t="s">
        <v>260</v>
      </c>
      <c r="E104" s="86">
        <v>0</v>
      </c>
      <c r="F104" s="301">
        <f>+E104/C104</f>
        <v>0</v>
      </c>
    </row>
  </sheetData>
  <mergeCells count="6">
    <mergeCell ref="E5:F5"/>
    <mergeCell ref="D30:D33"/>
    <mergeCell ref="D34:D35"/>
    <mergeCell ref="A5:B6"/>
    <mergeCell ref="D5:D6"/>
    <mergeCell ref="C5:C6"/>
  </mergeCells>
  <pageMargins left="0.70866141732283472" right="0.44" top="0.74803149606299213" bottom="0.74803149606299213" header="0.31496062992125984" footer="0.31496062992125984"/>
  <pageSetup paperSize="8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9"/>
  <sheetViews>
    <sheetView workbookViewId="0">
      <pane xSplit="2" ySplit="6" topLeftCell="C7" activePane="bottomRight" state="frozen"/>
      <selection activeCell="B98" sqref="B98"/>
      <selection pane="topRight" activeCell="B98" sqref="B98"/>
      <selection pane="bottomLeft" activeCell="B98" sqref="B98"/>
      <selection pane="bottomRight" activeCell="B98" sqref="B98"/>
    </sheetView>
  </sheetViews>
  <sheetFormatPr baseColWidth="10" defaultColWidth="11.44140625" defaultRowHeight="13.8" x14ac:dyDescent="0.25"/>
  <cols>
    <col min="1" max="1" width="6.109375" style="8" customWidth="1"/>
    <col min="2" max="2" width="50.109375" style="8" customWidth="1"/>
    <col min="3" max="3" width="2.109375" style="8" customWidth="1"/>
    <col min="4" max="4" width="7.6640625" style="43" bestFit="1" customWidth="1"/>
    <col min="5" max="5" width="8.5546875" style="43" customWidth="1"/>
    <col min="6" max="6" width="11.6640625" style="43" hidden="1" customWidth="1"/>
    <col min="7" max="7" width="10.109375" style="69" customWidth="1"/>
    <col min="8" max="8" width="7.6640625" style="43" bestFit="1" customWidth="1"/>
    <col min="9" max="9" width="8.5546875" style="43" customWidth="1"/>
    <col min="10" max="10" width="12" style="43" hidden="1" customWidth="1"/>
    <col min="11" max="11" width="10.109375" style="69" customWidth="1"/>
    <col min="12" max="12" width="7.6640625" style="43" bestFit="1" customWidth="1"/>
    <col min="13" max="13" width="8.5546875" style="43" customWidth="1"/>
    <col min="14" max="14" width="10.44140625" style="43" hidden="1" customWidth="1"/>
    <col min="15" max="15" width="10.109375" style="69" customWidth="1"/>
    <col min="16" max="16384" width="11.44140625" style="8"/>
  </cols>
  <sheetData>
    <row r="1" spans="1:15" s="13" customFormat="1" ht="18" thickBot="1" x14ac:dyDescent="0.35">
      <c r="A1" s="71" t="s">
        <v>379</v>
      </c>
      <c r="B1" s="19"/>
      <c r="C1" s="1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3" customFormat="1" ht="13.2" thickTop="1" x14ac:dyDescent="0.3">
      <c r="A2" s="73" t="s">
        <v>218</v>
      </c>
      <c r="B2" s="14"/>
      <c r="C2" s="14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3" customFormat="1" ht="16.2" x14ac:dyDescent="0.3">
      <c r="A3" s="18" t="s">
        <v>195</v>
      </c>
      <c r="D3" s="55"/>
      <c r="E3" s="39"/>
      <c r="F3" s="39"/>
      <c r="G3" s="38"/>
      <c r="H3" s="39"/>
      <c r="I3" s="39"/>
      <c r="J3" s="39"/>
      <c r="K3" s="38"/>
      <c r="L3" s="39"/>
      <c r="M3" s="39"/>
      <c r="N3" s="39"/>
      <c r="O3" s="38"/>
    </row>
    <row r="4" spans="1:15" s="13" customFormat="1" ht="14.4" x14ac:dyDescent="0.3">
      <c r="A4" s="50" t="s">
        <v>381</v>
      </c>
      <c r="D4" s="55"/>
      <c r="E4" s="39"/>
      <c r="F4" s="39"/>
      <c r="G4" s="38"/>
      <c r="H4" s="39"/>
      <c r="I4" s="39"/>
      <c r="J4" s="39"/>
      <c r="K4" s="38"/>
      <c r="L4" s="39"/>
      <c r="M4" s="39"/>
      <c r="N4" s="39"/>
      <c r="O4" s="38"/>
    </row>
    <row r="5" spans="1:15" s="12" customFormat="1" ht="15" customHeight="1" thickBot="1" x14ac:dyDescent="0.25">
      <c r="A5" s="343" t="s">
        <v>192</v>
      </c>
      <c r="B5" s="343"/>
      <c r="C5" s="29"/>
      <c r="D5" s="344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s="12" customFormat="1" ht="21.75" customHeight="1" thickBot="1" x14ac:dyDescent="0.25">
      <c r="A6" s="343"/>
      <c r="B6" s="343"/>
      <c r="C6" s="29"/>
      <c r="D6" s="346" t="s">
        <v>0</v>
      </c>
      <c r="E6" s="347"/>
      <c r="F6" s="347"/>
      <c r="G6" s="348"/>
      <c r="H6" s="346" t="s">
        <v>2</v>
      </c>
      <c r="I6" s="347"/>
      <c r="J6" s="347"/>
      <c r="K6" s="348"/>
      <c r="L6" s="346" t="s">
        <v>53</v>
      </c>
      <c r="M6" s="347"/>
      <c r="N6" s="347"/>
      <c r="O6" s="348"/>
    </row>
    <row r="7" spans="1:15" s="46" customFormat="1" ht="24.75" customHeight="1" thickBot="1" x14ac:dyDescent="0.25">
      <c r="A7" s="343"/>
      <c r="B7" s="343"/>
      <c r="C7" s="45"/>
      <c r="D7" s="56" t="s">
        <v>183</v>
      </c>
      <c r="E7" s="53" t="s">
        <v>1</v>
      </c>
      <c r="F7" s="57" t="s">
        <v>262</v>
      </c>
      <c r="G7" s="58" t="s">
        <v>200</v>
      </c>
      <c r="H7" s="56" t="s">
        <v>183</v>
      </c>
      <c r="I7" s="53" t="s">
        <v>1</v>
      </c>
      <c r="J7" s="57" t="s">
        <v>52</v>
      </c>
      <c r="K7" s="58" t="s">
        <v>200</v>
      </c>
      <c r="L7" s="56" t="s">
        <v>183</v>
      </c>
      <c r="M7" s="53" t="s">
        <v>1</v>
      </c>
      <c r="N7" s="57" t="s">
        <v>52</v>
      </c>
      <c r="O7" s="58" t="s">
        <v>200</v>
      </c>
    </row>
    <row r="8" spans="1:15" x14ac:dyDescent="0.25">
      <c r="A8" s="12"/>
      <c r="B8" s="30"/>
      <c r="C8" s="10"/>
      <c r="D8" s="59"/>
      <c r="E8" s="40"/>
      <c r="F8" s="60"/>
      <c r="G8" s="61"/>
      <c r="H8" s="59"/>
      <c r="I8" s="60"/>
      <c r="J8" s="60"/>
      <c r="K8" s="61"/>
      <c r="L8" s="62"/>
      <c r="M8" s="62"/>
      <c r="N8" s="62"/>
      <c r="O8" s="62"/>
    </row>
    <row r="9" spans="1:15" ht="14.4" x14ac:dyDescent="0.25">
      <c r="A9" s="77" t="s">
        <v>3</v>
      </c>
      <c r="B9" s="1" t="s">
        <v>44</v>
      </c>
      <c r="C9" s="31"/>
      <c r="D9" s="33">
        <v>1</v>
      </c>
      <c r="E9" s="41">
        <v>54.55</v>
      </c>
      <c r="F9" s="2">
        <v>0</v>
      </c>
      <c r="G9" s="63">
        <f>+(D9-F9)/D9</f>
        <v>1</v>
      </c>
      <c r="H9" s="33" t="s">
        <v>54</v>
      </c>
      <c r="I9" s="41" t="s">
        <v>54</v>
      </c>
      <c r="J9" s="2" t="s">
        <v>54</v>
      </c>
      <c r="K9" s="63"/>
      <c r="L9" s="33">
        <v>5</v>
      </c>
      <c r="M9" s="41">
        <v>18.18</v>
      </c>
      <c r="N9" s="2">
        <v>1</v>
      </c>
      <c r="O9" s="63">
        <f t="shared" ref="O9" si="0">+N9/L9</f>
        <v>0.2</v>
      </c>
    </row>
    <row r="10" spans="1:15" ht="14.4" x14ac:dyDescent="0.25">
      <c r="A10" s="77" t="s">
        <v>4</v>
      </c>
      <c r="B10" s="1" t="s">
        <v>45</v>
      </c>
      <c r="C10" s="31"/>
      <c r="D10" s="33">
        <v>1</v>
      </c>
      <c r="E10" s="41">
        <v>54.55</v>
      </c>
      <c r="F10" s="2">
        <v>0</v>
      </c>
      <c r="G10" s="63">
        <f t="shared" ref="G10:G36" si="1">+(D10-F10)/D10</f>
        <v>1</v>
      </c>
      <c r="H10" s="33" t="s">
        <v>54</v>
      </c>
      <c r="I10" s="41" t="s">
        <v>54</v>
      </c>
      <c r="J10" s="2" t="s">
        <v>54</v>
      </c>
      <c r="K10" s="63"/>
      <c r="L10" s="33" t="s">
        <v>54</v>
      </c>
      <c r="M10" s="41" t="s">
        <v>54</v>
      </c>
      <c r="N10" s="2" t="s">
        <v>54</v>
      </c>
      <c r="O10" s="63"/>
    </row>
    <row r="11" spans="1:15" ht="14.4" x14ac:dyDescent="0.25">
      <c r="A11" s="77" t="s">
        <v>5</v>
      </c>
      <c r="B11" s="1" t="s">
        <v>47</v>
      </c>
      <c r="C11" s="31"/>
      <c r="D11" s="33">
        <v>20</v>
      </c>
      <c r="E11" s="41">
        <v>54.55</v>
      </c>
      <c r="F11" s="2">
        <v>7</v>
      </c>
      <c r="G11" s="63">
        <f t="shared" si="1"/>
        <v>0.65</v>
      </c>
      <c r="H11" s="33" t="s">
        <v>54</v>
      </c>
      <c r="I11" s="41" t="s">
        <v>54</v>
      </c>
      <c r="J11" s="2" t="s">
        <v>54</v>
      </c>
      <c r="K11" s="63"/>
      <c r="L11" s="33">
        <v>20</v>
      </c>
      <c r="M11" s="41">
        <v>18.18</v>
      </c>
      <c r="N11" s="2">
        <v>20</v>
      </c>
      <c r="O11" s="63">
        <f t="shared" ref="O11" si="2">+N11/L11</f>
        <v>1</v>
      </c>
    </row>
    <row r="12" spans="1:15" ht="14.4" x14ac:dyDescent="0.25">
      <c r="A12" s="77" t="s">
        <v>6</v>
      </c>
      <c r="B12" s="1" t="s">
        <v>48</v>
      </c>
      <c r="C12" s="31"/>
      <c r="D12" s="33">
        <v>117</v>
      </c>
      <c r="E12" s="41">
        <v>54.55</v>
      </c>
      <c r="F12" s="2">
        <v>64</v>
      </c>
      <c r="G12" s="63">
        <f t="shared" si="1"/>
        <v>0.45299145299145299</v>
      </c>
      <c r="H12" s="33">
        <v>6</v>
      </c>
      <c r="I12" s="41">
        <v>18.18</v>
      </c>
      <c r="J12" s="2">
        <v>0</v>
      </c>
      <c r="K12" s="63">
        <f>+J12/H12</f>
        <v>0</v>
      </c>
      <c r="L12" s="33" t="s">
        <v>54</v>
      </c>
      <c r="M12" s="41" t="s">
        <v>54</v>
      </c>
      <c r="N12" s="2" t="s">
        <v>54</v>
      </c>
      <c r="O12" s="63"/>
    </row>
    <row r="13" spans="1:15" ht="14.4" x14ac:dyDescent="0.25">
      <c r="A13" s="77" t="s">
        <v>7</v>
      </c>
      <c r="B13" s="1" t="s">
        <v>49</v>
      </c>
      <c r="C13" s="31"/>
      <c r="D13" s="33">
        <v>21</v>
      </c>
      <c r="E13" s="41">
        <v>28.92</v>
      </c>
      <c r="F13" s="2">
        <v>10</v>
      </c>
      <c r="G13" s="63">
        <f t="shared" si="1"/>
        <v>0.52380952380952384</v>
      </c>
      <c r="H13" s="33" t="s">
        <v>54</v>
      </c>
      <c r="I13" s="41" t="s">
        <v>54</v>
      </c>
      <c r="J13" s="2" t="s">
        <v>54</v>
      </c>
      <c r="K13" s="63"/>
      <c r="L13" s="33" t="s">
        <v>54</v>
      </c>
      <c r="M13" s="41" t="s">
        <v>54</v>
      </c>
      <c r="N13" s="2" t="s">
        <v>54</v>
      </c>
      <c r="O13" s="63"/>
    </row>
    <row r="14" spans="1:15" ht="14.4" x14ac:dyDescent="0.25">
      <c r="A14" s="77" t="s">
        <v>8</v>
      </c>
      <c r="B14" s="1" t="s">
        <v>55</v>
      </c>
      <c r="C14" s="31"/>
      <c r="D14" s="33" t="s">
        <v>54</v>
      </c>
      <c r="E14" s="41" t="s">
        <v>54</v>
      </c>
      <c r="F14" s="2" t="s">
        <v>54</v>
      </c>
      <c r="G14" s="63"/>
      <c r="H14" s="33">
        <v>4</v>
      </c>
      <c r="I14" s="41">
        <v>18.18</v>
      </c>
      <c r="J14" s="2">
        <v>1</v>
      </c>
      <c r="K14" s="63">
        <f t="shared" ref="K14:K22" si="3">+J14/H14</f>
        <v>0.25</v>
      </c>
      <c r="L14" s="33" t="s">
        <v>54</v>
      </c>
      <c r="M14" s="41" t="s">
        <v>54</v>
      </c>
      <c r="N14" s="2" t="s">
        <v>54</v>
      </c>
      <c r="O14" s="63"/>
    </row>
    <row r="15" spans="1:15" ht="14.4" x14ac:dyDescent="0.25">
      <c r="A15" s="77" t="s">
        <v>9</v>
      </c>
      <c r="B15" s="1" t="s">
        <v>50</v>
      </c>
      <c r="C15" s="31"/>
      <c r="D15" s="33">
        <v>44</v>
      </c>
      <c r="E15" s="41">
        <v>54.55</v>
      </c>
      <c r="F15" s="2">
        <v>0</v>
      </c>
      <c r="G15" s="63">
        <f t="shared" si="1"/>
        <v>1</v>
      </c>
      <c r="H15" s="33">
        <v>7</v>
      </c>
      <c r="I15" s="41">
        <v>18.18</v>
      </c>
      <c r="J15" s="2">
        <v>4</v>
      </c>
      <c r="K15" s="63">
        <f t="shared" si="3"/>
        <v>0.5714285714285714</v>
      </c>
      <c r="L15" s="35" t="s">
        <v>54</v>
      </c>
      <c r="M15" s="41" t="s">
        <v>54</v>
      </c>
      <c r="N15" s="2" t="s">
        <v>54</v>
      </c>
      <c r="O15" s="63"/>
    </row>
    <row r="16" spans="1:15" ht="14.4" x14ac:dyDescent="0.25">
      <c r="A16" s="77" t="s">
        <v>10</v>
      </c>
      <c r="B16" s="1" t="s">
        <v>51</v>
      </c>
      <c r="C16" s="31"/>
      <c r="D16" s="33">
        <v>1</v>
      </c>
      <c r="E16" s="41">
        <v>41.32</v>
      </c>
      <c r="F16" s="2">
        <v>0</v>
      </c>
      <c r="G16" s="63">
        <f t="shared" si="1"/>
        <v>1</v>
      </c>
      <c r="H16" s="33">
        <v>1</v>
      </c>
      <c r="I16" s="41">
        <v>18.18</v>
      </c>
      <c r="J16" s="2">
        <v>0</v>
      </c>
      <c r="K16" s="63">
        <f t="shared" si="3"/>
        <v>0</v>
      </c>
      <c r="L16" s="35" t="s">
        <v>54</v>
      </c>
      <c r="M16" s="41" t="s">
        <v>54</v>
      </c>
      <c r="N16" s="2" t="s">
        <v>54</v>
      </c>
      <c r="O16" s="63"/>
    </row>
    <row r="17" spans="1:15" ht="14.4" x14ac:dyDescent="0.25">
      <c r="A17" s="77" t="s">
        <v>11</v>
      </c>
      <c r="B17" s="1" t="s">
        <v>56</v>
      </c>
      <c r="C17" s="31"/>
      <c r="D17" s="33">
        <v>18</v>
      </c>
      <c r="E17" s="41">
        <v>54.55</v>
      </c>
      <c r="F17" s="2">
        <v>0</v>
      </c>
      <c r="G17" s="63">
        <f t="shared" si="1"/>
        <v>1</v>
      </c>
      <c r="H17" s="33">
        <v>8</v>
      </c>
      <c r="I17" s="41">
        <v>18.18</v>
      </c>
      <c r="J17" s="2">
        <v>5</v>
      </c>
      <c r="K17" s="63">
        <f t="shared" si="3"/>
        <v>0.625</v>
      </c>
      <c r="L17" s="35" t="s">
        <v>54</v>
      </c>
      <c r="M17" s="41" t="s">
        <v>54</v>
      </c>
      <c r="N17" s="2" t="s">
        <v>54</v>
      </c>
      <c r="O17" s="63"/>
    </row>
    <row r="18" spans="1:15" ht="14.4" x14ac:dyDescent="0.25">
      <c r="A18" s="77" t="s">
        <v>12</v>
      </c>
      <c r="B18" s="1" t="s">
        <v>38</v>
      </c>
      <c r="C18" s="31"/>
      <c r="D18" s="33">
        <v>46</v>
      </c>
      <c r="E18" s="41">
        <f>33/(1.21)</f>
        <v>27.272727272727273</v>
      </c>
      <c r="F18" s="2">
        <v>1</v>
      </c>
      <c r="G18" s="63">
        <f t="shared" si="1"/>
        <v>0.97826086956521741</v>
      </c>
      <c r="H18" s="33">
        <v>5</v>
      </c>
      <c r="I18" s="41">
        <v>18.18</v>
      </c>
      <c r="J18" s="2">
        <v>0</v>
      </c>
      <c r="K18" s="63">
        <f t="shared" si="3"/>
        <v>0</v>
      </c>
      <c r="L18" s="33">
        <v>2</v>
      </c>
      <c r="M18" s="41">
        <v>18.18</v>
      </c>
      <c r="N18" s="2">
        <v>2</v>
      </c>
      <c r="O18" s="63">
        <f t="shared" ref="O18" si="4">+N18/L18</f>
        <v>1</v>
      </c>
    </row>
    <row r="19" spans="1:15" ht="14.4" x14ac:dyDescent="0.25">
      <c r="A19" s="77" t="s">
        <v>13</v>
      </c>
      <c r="B19" s="1" t="s">
        <v>35</v>
      </c>
      <c r="C19" s="31"/>
      <c r="D19" s="33">
        <v>167</v>
      </c>
      <c r="E19" s="41">
        <v>54.55</v>
      </c>
      <c r="F19" s="2">
        <v>1</v>
      </c>
      <c r="G19" s="63">
        <f t="shared" si="1"/>
        <v>0.99401197604790414</v>
      </c>
      <c r="H19" s="33">
        <v>25</v>
      </c>
      <c r="I19" s="41">
        <v>18.18</v>
      </c>
      <c r="J19" s="2">
        <v>24</v>
      </c>
      <c r="K19" s="63">
        <f t="shared" si="3"/>
        <v>0.96</v>
      </c>
      <c r="L19" s="33" t="s">
        <v>54</v>
      </c>
      <c r="M19" s="41" t="s">
        <v>54</v>
      </c>
      <c r="N19" s="2" t="s">
        <v>54</v>
      </c>
      <c r="O19" s="63"/>
    </row>
    <row r="20" spans="1:15" ht="14.4" x14ac:dyDescent="0.25">
      <c r="A20" s="77" t="s">
        <v>14</v>
      </c>
      <c r="B20" s="3" t="s">
        <v>15</v>
      </c>
      <c r="C20" s="31"/>
      <c r="D20" s="33">
        <v>68</v>
      </c>
      <c r="E20" s="41">
        <v>54.55</v>
      </c>
      <c r="F20" s="2">
        <v>2</v>
      </c>
      <c r="G20" s="63">
        <f t="shared" si="1"/>
        <v>0.97058823529411764</v>
      </c>
      <c r="H20" s="33">
        <v>17</v>
      </c>
      <c r="I20" s="41">
        <v>18.18</v>
      </c>
      <c r="J20" s="2">
        <v>5</v>
      </c>
      <c r="K20" s="63">
        <f t="shared" si="3"/>
        <v>0.29411764705882354</v>
      </c>
      <c r="L20" s="33" t="s">
        <v>54</v>
      </c>
      <c r="M20" s="41" t="s">
        <v>54</v>
      </c>
      <c r="N20" s="2" t="s">
        <v>54</v>
      </c>
      <c r="O20" s="63"/>
    </row>
    <row r="21" spans="1:15" ht="14.4" x14ac:dyDescent="0.25">
      <c r="A21" s="77" t="s">
        <v>16</v>
      </c>
      <c r="B21" s="1" t="s">
        <v>46</v>
      </c>
      <c r="C21" s="31"/>
      <c r="D21" s="33" t="s">
        <v>54</v>
      </c>
      <c r="E21" s="41" t="s">
        <v>54</v>
      </c>
      <c r="F21" s="2" t="s">
        <v>54</v>
      </c>
      <c r="G21" s="63"/>
      <c r="H21" s="33">
        <v>1</v>
      </c>
      <c r="I21" s="41">
        <v>18.18</v>
      </c>
      <c r="J21" s="2">
        <v>1</v>
      </c>
      <c r="K21" s="63">
        <f t="shared" si="3"/>
        <v>1</v>
      </c>
      <c r="L21" s="33" t="s">
        <v>54</v>
      </c>
      <c r="M21" s="41" t="s">
        <v>54</v>
      </c>
      <c r="N21" s="2" t="s">
        <v>54</v>
      </c>
      <c r="O21" s="63"/>
    </row>
    <row r="22" spans="1:15" ht="14.4" x14ac:dyDescent="0.25">
      <c r="A22" s="77" t="s">
        <v>17</v>
      </c>
      <c r="B22" s="1" t="s">
        <v>18</v>
      </c>
      <c r="C22" s="31"/>
      <c r="D22" s="33">
        <v>66</v>
      </c>
      <c r="E22" s="41">
        <v>57.85</v>
      </c>
      <c r="F22" s="2">
        <v>1</v>
      </c>
      <c r="G22" s="63">
        <f t="shared" si="1"/>
        <v>0.98484848484848486</v>
      </c>
      <c r="H22" s="33">
        <v>36</v>
      </c>
      <c r="I22" s="41">
        <v>18.18</v>
      </c>
      <c r="J22" s="2">
        <v>17</v>
      </c>
      <c r="K22" s="63">
        <f t="shared" si="3"/>
        <v>0.47222222222222221</v>
      </c>
      <c r="L22" s="33">
        <v>18</v>
      </c>
      <c r="M22" s="41">
        <v>18.18</v>
      </c>
      <c r="N22" s="2">
        <v>18</v>
      </c>
      <c r="O22" s="63">
        <f t="shared" ref="O22" si="5">+N22/L22</f>
        <v>1</v>
      </c>
    </row>
    <row r="23" spans="1:15" ht="14.4" x14ac:dyDescent="0.25">
      <c r="A23" s="77" t="s">
        <v>19</v>
      </c>
      <c r="B23" s="1" t="s">
        <v>20</v>
      </c>
      <c r="C23" s="31"/>
      <c r="D23" s="33">
        <v>46</v>
      </c>
      <c r="E23" s="41">
        <v>57.85</v>
      </c>
      <c r="F23" s="2">
        <v>0</v>
      </c>
      <c r="G23" s="63">
        <f t="shared" si="1"/>
        <v>1</v>
      </c>
      <c r="H23" s="33" t="s">
        <v>54</v>
      </c>
      <c r="I23" s="41" t="s">
        <v>54</v>
      </c>
      <c r="J23" s="2" t="s">
        <v>54</v>
      </c>
      <c r="K23" s="63"/>
      <c r="L23" s="33" t="s">
        <v>54</v>
      </c>
      <c r="M23" s="41" t="s">
        <v>54</v>
      </c>
      <c r="N23" s="2" t="s">
        <v>54</v>
      </c>
      <c r="O23" s="63"/>
    </row>
    <row r="24" spans="1:15" ht="14.4" x14ac:dyDescent="0.25">
      <c r="A24" s="77" t="s">
        <v>23</v>
      </c>
      <c r="B24" s="1" t="s">
        <v>24</v>
      </c>
      <c r="C24" s="31"/>
      <c r="D24" s="33">
        <v>16</v>
      </c>
      <c r="E24" s="41">
        <v>54.55</v>
      </c>
      <c r="F24" s="79">
        <v>2</v>
      </c>
      <c r="G24" s="63">
        <f t="shared" si="1"/>
        <v>0.875</v>
      </c>
      <c r="H24" s="33">
        <v>5</v>
      </c>
      <c r="I24" s="41">
        <v>18.18</v>
      </c>
      <c r="J24" s="2">
        <v>3</v>
      </c>
      <c r="K24" s="63">
        <f t="shared" ref="K24" si="6">+J24/H24</f>
        <v>0.6</v>
      </c>
      <c r="L24" s="33" t="s">
        <v>54</v>
      </c>
      <c r="M24" s="41" t="s">
        <v>54</v>
      </c>
      <c r="N24" s="2">
        <v>0</v>
      </c>
      <c r="O24" s="63"/>
    </row>
    <row r="25" spans="1:15" ht="14.4" x14ac:dyDescent="0.25">
      <c r="A25" s="77" t="s">
        <v>25</v>
      </c>
      <c r="B25" s="1" t="s">
        <v>36</v>
      </c>
      <c r="C25" s="31"/>
      <c r="D25" s="33">
        <v>80</v>
      </c>
      <c r="E25" s="41">
        <v>54.55</v>
      </c>
      <c r="F25" s="79">
        <v>0</v>
      </c>
      <c r="G25" s="63">
        <f t="shared" si="1"/>
        <v>1</v>
      </c>
      <c r="H25" s="33" t="s">
        <v>54</v>
      </c>
      <c r="I25" s="41" t="s">
        <v>54</v>
      </c>
      <c r="J25" s="2" t="s">
        <v>54</v>
      </c>
      <c r="K25" s="63"/>
      <c r="L25" s="33" t="s">
        <v>54</v>
      </c>
      <c r="M25" s="41" t="s">
        <v>54</v>
      </c>
      <c r="N25" s="2" t="s">
        <v>54</v>
      </c>
      <c r="O25" s="63"/>
    </row>
    <row r="26" spans="1:15" ht="14.4" x14ac:dyDescent="0.25">
      <c r="A26" s="77" t="s">
        <v>26</v>
      </c>
      <c r="B26" s="51" t="s">
        <v>191</v>
      </c>
      <c r="C26" s="31"/>
      <c r="D26" s="33">
        <v>143</v>
      </c>
      <c r="E26" s="41">
        <v>54.55</v>
      </c>
      <c r="F26" s="79">
        <v>6</v>
      </c>
      <c r="G26" s="63">
        <f>+(D26-F26)/D26</f>
        <v>0.95804195804195802</v>
      </c>
      <c r="H26" s="33">
        <v>16</v>
      </c>
      <c r="I26" s="41">
        <v>18.18</v>
      </c>
      <c r="J26" s="2">
        <v>9</v>
      </c>
      <c r="K26" s="63">
        <f>+J26/H26</f>
        <v>0.5625</v>
      </c>
      <c r="L26" s="33" t="s">
        <v>54</v>
      </c>
      <c r="M26" s="41" t="s">
        <v>54</v>
      </c>
      <c r="N26" s="2" t="s">
        <v>54</v>
      </c>
      <c r="O26" s="63"/>
    </row>
    <row r="27" spans="1:15" ht="14.4" x14ac:dyDescent="0.25">
      <c r="A27" s="77" t="s">
        <v>27</v>
      </c>
      <c r="B27" s="1" t="s">
        <v>213</v>
      </c>
      <c r="C27" s="31"/>
      <c r="D27" s="33">
        <v>31</v>
      </c>
      <c r="E27" s="41">
        <v>54.55</v>
      </c>
      <c r="F27" s="79">
        <v>2</v>
      </c>
      <c r="G27" s="63">
        <f t="shared" si="1"/>
        <v>0.93548387096774188</v>
      </c>
      <c r="H27" s="33">
        <v>5</v>
      </c>
      <c r="I27" s="41">
        <v>18.18</v>
      </c>
      <c r="J27" s="2">
        <v>3</v>
      </c>
      <c r="K27" s="63">
        <f t="shared" ref="K27:K31" si="7">+J27/H27</f>
        <v>0.6</v>
      </c>
      <c r="L27" s="33">
        <v>22</v>
      </c>
      <c r="M27" s="41">
        <v>28.1</v>
      </c>
      <c r="N27" s="2">
        <v>22</v>
      </c>
      <c r="O27" s="63">
        <f t="shared" ref="O27:O28" si="8">+N27/L27</f>
        <v>1</v>
      </c>
    </row>
    <row r="28" spans="1:15" ht="14.4" x14ac:dyDescent="0.25">
      <c r="A28" s="77" t="s">
        <v>28</v>
      </c>
      <c r="B28" s="1" t="s">
        <v>34</v>
      </c>
      <c r="C28" s="31"/>
      <c r="D28" s="33" t="s">
        <v>54</v>
      </c>
      <c r="E28" s="41" t="s">
        <v>54</v>
      </c>
      <c r="F28" s="2" t="s">
        <v>54</v>
      </c>
      <c r="G28" s="63"/>
      <c r="H28" s="33">
        <v>14</v>
      </c>
      <c r="I28" s="41">
        <v>18.18</v>
      </c>
      <c r="J28" s="2">
        <v>0</v>
      </c>
      <c r="K28" s="63">
        <f t="shared" si="7"/>
        <v>0</v>
      </c>
      <c r="L28" s="33">
        <v>3</v>
      </c>
      <c r="M28" s="41">
        <v>18.18</v>
      </c>
      <c r="N28" s="2">
        <v>0</v>
      </c>
      <c r="O28" s="63">
        <f t="shared" si="8"/>
        <v>0</v>
      </c>
    </row>
    <row r="29" spans="1:15" ht="14.4" x14ac:dyDescent="0.25">
      <c r="A29" s="77" t="s">
        <v>29</v>
      </c>
      <c r="B29" s="1" t="s">
        <v>37</v>
      </c>
      <c r="C29" s="31"/>
      <c r="D29" s="33">
        <v>29</v>
      </c>
      <c r="E29" s="41">
        <v>54.55</v>
      </c>
      <c r="F29" s="79">
        <v>0</v>
      </c>
      <c r="G29" s="63">
        <f t="shared" si="1"/>
        <v>1</v>
      </c>
      <c r="H29" s="33">
        <v>4</v>
      </c>
      <c r="I29" s="41">
        <v>18.18</v>
      </c>
      <c r="J29" s="2">
        <v>4</v>
      </c>
      <c r="K29" s="63">
        <f t="shared" si="7"/>
        <v>1</v>
      </c>
      <c r="L29" s="33" t="s">
        <v>54</v>
      </c>
      <c r="M29" s="41" t="s">
        <v>54</v>
      </c>
      <c r="N29" s="2" t="s">
        <v>54</v>
      </c>
      <c r="O29" s="63"/>
    </row>
    <row r="30" spans="1:15" ht="14.4" x14ac:dyDescent="0.25">
      <c r="A30" s="77" t="s">
        <v>30</v>
      </c>
      <c r="B30" s="51" t="s">
        <v>264</v>
      </c>
      <c r="C30" s="31"/>
      <c r="D30" s="33">
        <f>117</f>
        <v>117</v>
      </c>
      <c r="E30" s="41">
        <v>54.55</v>
      </c>
      <c r="F30" s="79">
        <v>7</v>
      </c>
      <c r="G30" s="63">
        <f t="shared" si="1"/>
        <v>0.94017094017094016</v>
      </c>
      <c r="H30" s="33">
        <v>7</v>
      </c>
      <c r="I30" s="41">
        <v>18.18</v>
      </c>
      <c r="J30" s="2">
        <v>1</v>
      </c>
      <c r="K30" s="63">
        <f t="shared" si="7"/>
        <v>0.14285714285714285</v>
      </c>
      <c r="L30" s="33" t="s">
        <v>54</v>
      </c>
      <c r="M30" s="41" t="s">
        <v>54</v>
      </c>
      <c r="N30" s="2" t="s">
        <v>54</v>
      </c>
      <c r="O30" s="63"/>
    </row>
    <row r="31" spans="1:15" ht="14.4" x14ac:dyDescent="0.25">
      <c r="A31" s="77" t="s">
        <v>31</v>
      </c>
      <c r="B31" s="36" t="s">
        <v>39</v>
      </c>
      <c r="C31" s="31"/>
      <c r="D31" s="33">
        <v>38</v>
      </c>
      <c r="E31" s="41">
        <v>54.55</v>
      </c>
      <c r="F31" s="79">
        <v>8</v>
      </c>
      <c r="G31" s="63">
        <f t="shared" si="1"/>
        <v>0.78947368421052633</v>
      </c>
      <c r="H31" s="33">
        <v>8</v>
      </c>
      <c r="I31" s="41">
        <v>18.18</v>
      </c>
      <c r="J31" s="2">
        <v>6</v>
      </c>
      <c r="K31" s="63">
        <f t="shared" si="7"/>
        <v>0.75</v>
      </c>
      <c r="L31" s="33">
        <v>16</v>
      </c>
      <c r="M31" s="41">
        <v>18.18</v>
      </c>
      <c r="N31" s="2">
        <v>13</v>
      </c>
      <c r="O31" s="63">
        <f t="shared" ref="O31" si="9">+N31/L31</f>
        <v>0.8125</v>
      </c>
    </row>
    <row r="32" spans="1:15" ht="15.75" customHeight="1" x14ac:dyDescent="0.25">
      <c r="A32" s="77" t="s">
        <v>185</v>
      </c>
      <c r="B32" s="1" t="s">
        <v>209</v>
      </c>
      <c r="C32" s="31"/>
      <c r="D32" s="33">
        <v>3</v>
      </c>
      <c r="E32" s="41">
        <v>54.55</v>
      </c>
      <c r="F32" s="2"/>
      <c r="G32" s="63">
        <f t="shared" si="1"/>
        <v>1</v>
      </c>
      <c r="H32" s="33" t="s">
        <v>54</v>
      </c>
      <c r="I32" s="65" t="s">
        <v>54</v>
      </c>
      <c r="J32" s="2"/>
      <c r="K32" s="63"/>
      <c r="L32" s="33" t="s">
        <v>54</v>
      </c>
      <c r="M32" s="65" t="s">
        <v>54</v>
      </c>
      <c r="N32" s="2"/>
      <c r="O32" s="63"/>
    </row>
    <row r="33" spans="1:15" ht="14.4" x14ac:dyDescent="0.25">
      <c r="A33" s="77" t="s">
        <v>186</v>
      </c>
      <c r="B33" s="1" t="s">
        <v>210</v>
      </c>
      <c r="C33" s="31"/>
      <c r="D33" s="33">
        <v>1</v>
      </c>
      <c r="E33" s="41">
        <v>54.55</v>
      </c>
      <c r="F33" s="11"/>
      <c r="G33" s="63">
        <f t="shared" si="1"/>
        <v>1</v>
      </c>
      <c r="H33" s="33"/>
      <c r="I33" s="41"/>
      <c r="J33" s="2"/>
      <c r="K33" s="63"/>
      <c r="L33" s="33"/>
      <c r="M33" s="41"/>
      <c r="N33" s="2"/>
      <c r="O33" s="63"/>
    </row>
    <row r="34" spans="1:15" ht="14.4" x14ac:dyDescent="0.25">
      <c r="A34" s="77" t="s">
        <v>21</v>
      </c>
      <c r="B34" s="1" t="s">
        <v>22</v>
      </c>
      <c r="C34" s="31"/>
      <c r="D34" s="33">
        <v>4</v>
      </c>
      <c r="E34" s="41">
        <v>54.55</v>
      </c>
      <c r="F34" s="2">
        <v>1</v>
      </c>
      <c r="G34" s="63">
        <f t="shared" si="1"/>
        <v>0.75</v>
      </c>
      <c r="H34" s="33">
        <v>5</v>
      </c>
      <c r="I34" s="41">
        <v>18.18</v>
      </c>
      <c r="J34" s="2">
        <v>5</v>
      </c>
      <c r="K34" s="63">
        <f>+J34/H34</f>
        <v>1</v>
      </c>
      <c r="L34" s="33">
        <v>1</v>
      </c>
      <c r="M34" s="41">
        <v>18.18</v>
      </c>
      <c r="N34" s="2">
        <v>0</v>
      </c>
      <c r="O34" s="63">
        <f t="shared" ref="O34" si="10">+N34/L34</f>
        <v>0</v>
      </c>
    </row>
    <row r="35" spans="1:15" x14ac:dyDescent="0.25">
      <c r="A35" s="77" t="s">
        <v>32</v>
      </c>
      <c r="B35" s="1" t="s">
        <v>184</v>
      </c>
      <c r="C35" s="32"/>
      <c r="D35" s="33">
        <v>88</v>
      </c>
      <c r="E35" s="41">
        <v>54.55</v>
      </c>
      <c r="F35" s="2">
        <v>3</v>
      </c>
      <c r="G35" s="63">
        <f t="shared" si="1"/>
        <v>0.96590909090909094</v>
      </c>
      <c r="H35" s="33">
        <v>6</v>
      </c>
      <c r="I35" s="41">
        <v>18.18</v>
      </c>
      <c r="J35" s="2">
        <v>3</v>
      </c>
      <c r="K35" s="63">
        <v>0.16666666666666666</v>
      </c>
      <c r="L35" s="33" t="s">
        <v>54</v>
      </c>
      <c r="M35" s="41" t="s">
        <v>54</v>
      </c>
      <c r="N35" s="2"/>
      <c r="O35" s="63" t="s">
        <v>54</v>
      </c>
    </row>
    <row r="36" spans="1:15" x14ac:dyDescent="0.25">
      <c r="A36" s="5"/>
      <c r="B36" s="7"/>
      <c r="C36" s="7"/>
      <c r="D36" s="80">
        <f>SUM(D9:D35)</f>
        <v>1166</v>
      </c>
      <c r="E36" s="68"/>
      <c r="F36" s="80">
        <f>SUM(F9:F35)</f>
        <v>115</v>
      </c>
      <c r="G36" s="81">
        <f t="shared" si="1"/>
        <v>0.90137221269296741</v>
      </c>
      <c r="H36" s="80">
        <f>SUM(H9:H35)</f>
        <v>180</v>
      </c>
      <c r="I36" s="68"/>
      <c r="J36" s="80">
        <f>SUM(J9:J35)</f>
        <v>91</v>
      </c>
      <c r="K36" s="81">
        <f t="shared" ref="K36" si="11">+(H36-J36)/H36</f>
        <v>0.49444444444444446</v>
      </c>
      <c r="L36" s="80">
        <f>SUM(L9:L35)</f>
        <v>87</v>
      </c>
      <c r="M36" s="68"/>
      <c r="N36" s="80">
        <f>SUM(N9:N35)</f>
        <v>76</v>
      </c>
      <c r="O36" s="81">
        <f t="shared" ref="O36" si="12">+(L36-N36)/L36</f>
        <v>0.12643678160919541</v>
      </c>
    </row>
    <row r="37" spans="1:15" x14ac:dyDescent="0.25">
      <c r="A37" s="78"/>
      <c r="B37" s="7"/>
      <c r="C37" s="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x14ac:dyDescent="0.25">
      <c r="A38" s="78"/>
      <c r="B38" s="44" t="s">
        <v>263</v>
      </c>
      <c r="C38" s="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5.75" customHeight="1" x14ac:dyDescent="0.25">
      <c r="A39" s="77" t="s">
        <v>30</v>
      </c>
      <c r="B39" s="1" t="s">
        <v>264</v>
      </c>
      <c r="C39" s="31"/>
      <c r="D39" s="33">
        <v>122</v>
      </c>
      <c r="E39" s="41">
        <v>28.95</v>
      </c>
      <c r="F39" s="2"/>
      <c r="G39" s="63">
        <f t="shared" ref="G39:G40" si="13">+(D39-F39)/D39</f>
        <v>1</v>
      </c>
      <c r="H39" s="33" t="s">
        <v>54</v>
      </c>
      <c r="I39" s="65" t="s">
        <v>54</v>
      </c>
      <c r="J39" s="2"/>
      <c r="K39" s="63"/>
      <c r="L39" s="33" t="s">
        <v>54</v>
      </c>
      <c r="M39" s="65" t="s">
        <v>54</v>
      </c>
      <c r="N39" s="2"/>
      <c r="O39" s="63"/>
    </row>
    <row r="40" spans="1:15" ht="14.4" x14ac:dyDescent="0.25">
      <c r="A40" s="77" t="s">
        <v>186</v>
      </c>
      <c r="B40" s="1" t="s">
        <v>265</v>
      </c>
      <c r="C40" s="31"/>
      <c r="D40" s="33">
        <v>130</v>
      </c>
      <c r="E40" s="41">
        <f>+E39</f>
        <v>28.95</v>
      </c>
      <c r="F40" s="11"/>
      <c r="G40" s="63">
        <f t="shared" si="13"/>
        <v>1</v>
      </c>
      <c r="H40" s="33"/>
      <c r="I40" s="41"/>
      <c r="J40" s="2"/>
      <c r="K40" s="63"/>
      <c r="L40" s="33"/>
      <c r="M40" s="41"/>
      <c r="N40" s="2"/>
      <c r="O40" s="63"/>
    </row>
    <row r="41" spans="1:15" x14ac:dyDescent="0.25">
      <c r="A41" s="5"/>
      <c r="B41" s="7"/>
      <c r="C41" s="7"/>
      <c r="D41" s="80">
        <f>SUM(D39:D40)</f>
        <v>252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x14ac:dyDescent="0.25">
      <c r="A42" s="48"/>
      <c r="B42" s="44" t="s">
        <v>198</v>
      </c>
      <c r="C42" s="9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5.75" customHeight="1" x14ac:dyDescent="0.25">
      <c r="A43" s="47" t="s">
        <v>185</v>
      </c>
      <c r="B43" s="1" t="s">
        <v>40</v>
      </c>
      <c r="C43" s="31"/>
      <c r="D43" s="33">
        <v>232</v>
      </c>
      <c r="E43" s="41"/>
      <c r="F43" s="2"/>
      <c r="G43" s="64"/>
      <c r="H43" s="33"/>
      <c r="I43" s="41"/>
      <c r="J43" s="2"/>
      <c r="K43" s="63"/>
      <c r="L43" s="33"/>
      <c r="M43" s="41"/>
      <c r="N43" s="2"/>
      <c r="O43" s="63"/>
    </row>
    <row r="44" spans="1:15" ht="14.4" x14ac:dyDescent="0.25">
      <c r="A44" s="47" t="s">
        <v>186</v>
      </c>
      <c r="B44" s="1" t="s">
        <v>42</v>
      </c>
      <c r="C44" s="31"/>
      <c r="D44" s="33">
        <v>238</v>
      </c>
      <c r="E44" s="41"/>
      <c r="F44" s="2"/>
      <c r="G44" s="64"/>
      <c r="H44" s="33"/>
      <c r="I44" s="41"/>
      <c r="J44" s="2"/>
      <c r="K44" s="63"/>
      <c r="L44" s="33"/>
      <c r="M44" s="41"/>
      <c r="N44" s="2"/>
      <c r="O44" s="63"/>
    </row>
    <row r="45" spans="1:15" ht="14.4" x14ac:dyDescent="0.25">
      <c r="A45" s="47" t="s">
        <v>187</v>
      </c>
      <c r="B45" s="1" t="s">
        <v>41</v>
      </c>
      <c r="C45" s="31"/>
      <c r="D45" s="33">
        <v>34</v>
      </c>
      <c r="E45" s="41"/>
      <c r="F45" s="2"/>
      <c r="G45" s="66"/>
      <c r="H45" s="33"/>
      <c r="I45" s="67"/>
      <c r="J45" s="2"/>
      <c r="K45" s="63"/>
      <c r="L45" s="33"/>
      <c r="M45" s="41"/>
      <c r="N45" s="2"/>
      <c r="O45" s="63"/>
    </row>
    <row r="46" spans="1:15" x14ac:dyDescent="0.25">
      <c r="A46" s="47" t="s">
        <v>188</v>
      </c>
      <c r="B46" s="1" t="s">
        <v>43</v>
      </c>
      <c r="C46" s="32"/>
      <c r="D46" s="33">
        <v>330</v>
      </c>
      <c r="E46" s="41"/>
      <c r="F46" s="2"/>
      <c r="G46" s="64"/>
      <c r="H46" s="33"/>
      <c r="I46" s="41"/>
      <c r="J46" s="2"/>
      <c r="K46" s="63"/>
      <c r="L46" s="33"/>
      <c r="M46" s="41"/>
      <c r="N46" s="2"/>
      <c r="O46" s="63"/>
    </row>
    <row r="47" spans="1:15" x14ac:dyDescent="0.25">
      <c r="A47" s="5"/>
      <c r="B47" s="7"/>
      <c r="C47" s="7"/>
      <c r="D47" s="80">
        <f>SUM(D43:D46)</f>
        <v>834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x14ac:dyDescent="0.25">
      <c r="A48" s="5"/>
      <c r="B48" s="7"/>
      <c r="C48" s="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3" ht="14.4" thickBot="1" x14ac:dyDescent="0.3">
      <c r="A49" s="6"/>
      <c r="B49" s="4" t="s">
        <v>33</v>
      </c>
      <c r="D49" s="34">
        <f>+D47+D41+D36</f>
        <v>2252</v>
      </c>
      <c r="E49" s="68"/>
      <c r="F49" s="69"/>
      <c r="G49" s="70"/>
      <c r="H49" s="34">
        <f>+H47+H41+H36</f>
        <v>180</v>
      </c>
      <c r="I49" s="68"/>
      <c r="J49" s="69"/>
      <c r="K49" s="70"/>
      <c r="L49" s="34">
        <f>+L47+L41+L36</f>
        <v>87</v>
      </c>
      <c r="M49" s="68"/>
    </row>
  </sheetData>
  <mergeCells count="5">
    <mergeCell ref="A5:B7"/>
    <mergeCell ref="D5:O5"/>
    <mergeCell ref="D6:G6"/>
    <mergeCell ref="H6:K6"/>
    <mergeCell ref="L6:O6"/>
  </mergeCells>
  <pageMargins left="0.70866141732283472" right="0.44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tabSelected="1" workbookViewId="0">
      <pane xSplit="1" ySplit="5" topLeftCell="B57" activePane="bottomRight" state="frozen"/>
      <selection activeCell="B98" sqref="B98"/>
      <selection pane="topRight" activeCell="B98" sqref="B98"/>
      <selection pane="bottomLeft" activeCell="B98" sqref="B98"/>
      <selection pane="bottomRight" activeCell="B98" sqref="B98"/>
    </sheetView>
  </sheetViews>
  <sheetFormatPr baseColWidth="10" defaultRowHeight="14.4" x14ac:dyDescent="0.3"/>
  <cols>
    <col min="1" max="1" width="26.109375" customWidth="1"/>
    <col min="2" max="2" width="32.5546875" bestFit="1" customWidth="1"/>
    <col min="3" max="3" width="11.44140625" customWidth="1"/>
    <col min="4" max="4" width="15.44140625" bestFit="1" customWidth="1"/>
    <col min="5" max="5" width="15.33203125" style="192" bestFit="1" customWidth="1"/>
    <col min="6" max="6" width="19.6640625" style="181" bestFit="1" customWidth="1"/>
    <col min="7" max="7" width="15.33203125" style="186" customWidth="1"/>
    <col min="8" max="8" width="16.44140625" customWidth="1"/>
    <col min="9" max="9" width="15" customWidth="1"/>
    <col min="10" max="10" width="15.33203125" style="25" customWidth="1"/>
  </cols>
  <sheetData>
    <row r="1" spans="1:10" s="13" customFormat="1" ht="18" thickBot="1" x14ac:dyDescent="0.35">
      <c r="A1" s="71" t="s">
        <v>379</v>
      </c>
      <c r="B1" s="19"/>
      <c r="C1" s="19"/>
      <c r="D1" s="19"/>
      <c r="E1" s="189"/>
      <c r="F1" s="179"/>
      <c r="G1" s="184"/>
      <c r="H1" s="19"/>
      <c r="I1" s="19"/>
      <c r="J1" s="19"/>
    </row>
    <row r="2" spans="1:10" s="13" customFormat="1" ht="13.2" thickTop="1" x14ac:dyDescent="0.3">
      <c r="A2" s="73" t="s">
        <v>218</v>
      </c>
      <c r="B2" s="14"/>
      <c r="C2" s="14"/>
      <c r="D2" s="14"/>
      <c r="E2" s="190"/>
      <c r="F2" s="180"/>
      <c r="G2" s="185"/>
      <c r="J2" s="24"/>
    </row>
    <row r="3" spans="1:10" s="13" customFormat="1" ht="16.2" x14ac:dyDescent="0.3">
      <c r="A3" s="49" t="s">
        <v>194</v>
      </c>
      <c r="E3" s="191"/>
      <c r="F3" s="180"/>
      <c r="G3" s="185"/>
      <c r="J3" s="24"/>
    </row>
    <row r="4" spans="1:10" x14ac:dyDescent="0.3">
      <c r="A4" s="50" t="s">
        <v>380</v>
      </c>
      <c r="E4" s="435" t="s">
        <v>394</v>
      </c>
      <c r="F4" s="435"/>
      <c r="G4" s="435"/>
      <c r="H4" s="435"/>
      <c r="I4" s="435"/>
      <c r="J4" s="435"/>
    </row>
    <row r="5" spans="1:10" ht="25.2" x14ac:dyDescent="0.3">
      <c r="A5" s="27" t="s">
        <v>266</v>
      </c>
      <c r="B5" s="27" t="s">
        <v>126</v>
      </c>
      <c r="C5" s="27" t="s">
        <v>127</v>
      </c>
      <c r="D5" s="27" t="s">
        <v>393</v>
      </c>
      <c r="E5" s="193" t="s">
        <v>129</v>
      </c>
      <c r="F5" s="182" t="s">
        <v>128</v>
      </c>
      <c r="G5" s="187" t="s">
        <v>267</v>
      </c>
      <c r="H5" s="27" t="s">
        <v>268</v>
      </c>
      <c r="I5" s="27" t="s">
        <v>269</v>
      </c>
      <c r="J5" s="28" t="s">
        <v>270</v>
      </c>
    </row>
    <row r="6" spans="1:10" x14ac:dyDescent="0.3">
      <c r="A6" s="21" t="s">
        <v>271</v>
      </c>
      <c r="B6" s="21" t="s">
        <v>131</v>
      </c>
      <c r="C6" s="20">
        <v>77</v>
      </c>
      <c r="D6" s="20">
        <v>3</v>
      </c>
      <c r="E6" s="194">
        <f>(36.47+70.51+38.38)/3</f>
        <v>48.45333333333334</v>
      </c>
      <c r="F6" s="183">
        <v>184.71</v>
      </c>
      <c r="G6" s="188">
        <f>+F6/E6</f>
        <v>3.812121629058888</v>
      </c>
      <c r="H6" s="22">
        <v>75</v>
      </c>
      <c r="I6" s="23">
        <v>0</v>
      </c>
      <c r="J6" s="26">
        <v>263.02</v>
      </c>
    </row>
    <row r="7" spans="1:10" x14ac:dyDescent="0.3">
      <c r="A7" s="54" t="s">
        <v>260</v>
      </c>
      <c r="B7" s="54" t="s">
        <v>133</v>
      </c>
      <c r="C7" s="434">
        <v>55</v>
      </c>
      <c r="D7" s="434">
        <v>1</v>
      </c>
      <c r="E7" s="194">
        <v>51.37</v>
      </c>
      <c r="F7" s="183">
        <v>400</v>
      </c>
      <c r="G7" s="188">
        <v>7.786645902277594</v>
      </c>
      <c r="H7" s="22"/>
      <c r="I7" s="23"/>
      <c r="J7" s="26">
        <v>400</v>
      </c>
    </row>
    <row r="8" spans="1:10" x14ac:dyDescent="0.3">
      <c r="A8" s="21" t="s">
        <v>260</v>
      </c>
      <c r="B8" s="21" t="s">
        <v>133</v>
      </c>
      <c r="C8" s="20">
        <v>146</v>
      </c>
      <c r="D8" s="20">
        <v>3</v>
      </c>
      <c r="E8" s="194">
        <v>61.433333333333337</v>
      </c>
      <c r="F8" s="183">
        <v>130.91999999999999</v>
      </c>
      <c r="G8" s="188">
        <v>2.1592513368983957</v>
      </c>
      <c r="H8" s="22">
        <v>5</v>
      </c>
      <c r="I8" s="23">
        <v>5.34</v>
      </c>
      <c r="J8" s="26">
        <v>141.26</v>
      </c>
    </row>
    <row r="9" spans="1:10" x14ac:dyDescent="0.3">
      <c r="A9" s="54" t="s">
        <v>260</v>
      </c>
      <c r="B9" s="54" t="s">
        <v>133</v>
      </c>
      <c r="C9" s="434">
        <v>154</v>
      </c>
      <c r="D9" s="434">
        <v>1</v>
      </c>
      <c r="E9" s="194">
        <v>52</v>
      </c>
      <c r="F9" s="183">
        <v>61.67</v>
      </c>
      <c r="G9" s="188">
        <v>1.1859615384615385</v>
      </c>
      <c r="H9" s="22">
        <v>24.04</v>
      </c>
      <c r="I9" s="23">
        <v>15.62</v>
      </c>
      <c r="J9" s="26">
        <v>101.33000000000001</v>
      </c>
    </row>
    <row r="10" spans="1:10" x14ac:dyDescent="0.3">
      <c r="A10" s="21" t="s">
        <v>260</v>
      </c>
      <c r="B10" s="21" t="s">
        <v>133</v>
      </c>
      <c r="C10" s="20" t="s">
        <v>134</v>
      </c>
      <c r="D10" s="20">
        <v>1</v>
      </c>
      <c r="E10" s="194">
        <v>51.2</v>
      </c>
      <c r="F10" s="183">
        <v>137.41</v>
      </c>
      <c r="G10" s="188">
        <v>2.6837890624999998</v>
      </c>
      <c r="H10" s="22">
        <v>24.04</v>
      </c>
      <c r="I10" s="23">
        <v>15.55</v>
      </c>
      <c r="J10" s="26">
        <v>177</v>
      </c>
    </row>
    <row r="11" spans="1:10" x14ac:dyDescent="0.3">
      <c r="A11" s="21" t="s">
        <v>260</v>
      </c>
      <c r="B11" s="21" t="s">
        <v>133</v>
      </c>
      <c r="C11" s="20">
        <v>160</v>
      </c>
      <c r="D11" s="20">
        <v>1</v>
      </c>
      <c r="E11" s="194">
        <v>55</v>
      </c>
      <c r="F11" s="183">
        <v>337.5</v>
      </c>
      <c r="G11" s="188">
        <v>6.1363636363636367</v>
      </c>
      <c r="H11" s="22">
        <v>12.5</v>
      </c>
      <c r="I11" s="23"/>
      <c r="J11" s="26">
        <v>350</v>
      </c>
    </row>
    <row r="12" spans="1:10" x14ac:dyDescent="0.3">
      <c r="A12" s="21" t="s">
        <v>260</v>
      </c>
      <c r="B12" s="21" t="s">
        <v>148</v>
      </c>
      <c r="C12" s="21">
        <v>73</v>
      </c>
      <c r="D12" s="21">
        <v>2</v>
      </c>
      <c r="E12" s="194">
        <v>48.094999999999999</v>
      </c>
      <c r="F12" s="183">
        <v>190</v>
      </c>
      <c r="G12" s="188">
        <v>4.0092846592108042</v>
      </c>
      <c r="H12" s="22">
        <v>10.02</v>
      </c>
      <c r="I12" s="23">
        <v>0</v>
      </c>
      <c r="J12" s="26">
        <v>200.02</v>
      </c>
    </row>
    <row r="13" spans="1:10" x14ac:dyDescent="0.3">
      <c r="A13" s="21" t="s">
        <v>260</v>
      </c>
      <c r="B13" s="21" t="s">
        <v>148</v>
      </c>
      <c r="C13" s="21">
        <v>111</v>
      </c>
      <c r="D13" s="21">
        <v>1</v>
      </c>
      <c r="E13" s="194">
        <v>49.48</v>
      </c>
      <c r="F13" s="183">
        <v>153</v>
      </c>
      <c r="G13" s="188">
        <v>3.0921584478577206</v>
      </c>
      <c r="H13" s="22">
        <v>25</v>
      </c>
      <c r="I13" s="23"/>
      <c r="J13" s="26">
        <v>178</v>
      </c>
    </row>
    <row r="14" spans="1:10" x14ac:dyDescent="0.3">
      <c r="A14" s="21" t="s">
        <v>260</v>
      </c>
      <c r="B14" s="21" t="s">
        <v>135</v>
      </c>
      <c r="C14" s="20" t="s">
        <v>136</v>
      </c>
      <c r="D14" s="20">
        <v>1</v>
      </c>
      <c r="E14" s="194">
        <v>47.5</v>
      </c>
      <c r="F14" s="183">
        <v>92.56</v>
      </c>
      <c r="G14" s="188">
        <v>1.9486315789473685</v>
      </c>
      <c r="H14" s="22">
        <v>20</v>
      </c>
      <c r="I14" s="23">
        <v>14.98</v>
      </c>
      <c r="J14" s="26">
        <v>127.54</v>
      </c>
    </row>
    <row r="15" spans="1:10" x14ac:dyDescent="0.3">
      <c r="A15" s="21" t="s">
        <v>260</v>
      </c>
      <c r="B15" s="21" t="s">
        <v>272</v>
      </c>
      <c r="C15" s="20">
        <v>16</v>
      </c>
      <c r="D15" s="20">
        <v>1</v>
      </c>
      <c r="E15" s="194">
        <v>65.8</v>
      </c>
      <c r="F15" s="183"/>
      <c r="G15" s="188">
        <v>0</v>
      </c>
      <c r="H15" s="22"/>
      <c r="I15" s="23"/>
      <c r="J15" s="26">
        <v>0</v>
      </c>
    </row>
    <row r="16" spans="1:10" x14ac:dyDescent="0.3">
      <c r="A16" s="21" t="s">
        <v>271</v>
      </c>
      <c r="B16" s="21" t="s">
        <v>137</v>
      </c>
      <c r="C16" s="20">
        <v>266</v>
      </c>
      <c r="D16" s="20">
        <v>1</v>
      </c>
      <c r="E16" s="194">
        <v>70</v>
      </c>
      <c r="F16" s="183">
        <v>72.41</v>
      </c>
      <c r="G16" s="188">
        <v>1.0344285714285715</v>
      </c>
      <c r="H16" s="22">
        <v>61.47</v>
      </c>
      <c r="I16" s="23">
        <v>45</v>
      </c>
      <c r="J16" s="26">
        <v>178.88</v>
      </c>
    </row>
    <row r="17" spans="1:10" x14ac:dyDescent="0.3">
      <c r="A17" s="21" t="s">
        <v>271</v>
      </c>
      <c r="B17" s="21" t="s">
        <v>138</v>
      </c>
      <c r="C17" s="20">
        <v>6</v>
      </c>
      <c r="D17" s="20">
        <v>30</v>
      </c>
      <c r="E17" s="194">
        <v>48.606666666666676</v>
      </c>
      <c r="F17" s="183">
        <v>200.66766666666666</v>
      </c>
      <c r="G17" s="188">
        <v>4.1279226578778747</v>
      </c>
      <c r="H17" s="22">
        <v>45</v>
      </c>
      <c r="I17" s="23">
        <v>0</v>
      </c>
      <c r="J17" s="26">
        <v>245.66766666666666</v>
      </c>
    </row>
    <row r="18" spans="1:10" x14ac:dyDescent="0.3">
      <c r="A18" s="21" t="s">
        <v>271</v>
      </c>
      <c r="B18" s="21" t="s">
        <v>141</v>
      </c>
      <c r="C18" s="21">
        <v>86</v>
      </c>
      <c r="D18" s="21">
        <v>3</v>
      </c>
      <c r="E18" s="194">
        <v>39.93</v>
      </c>
      <c r="F18" s="183">
        <v>350</v>
      </c>
      <c r="G18" s="188">
        <v>8.9681828497869915</v>
      </c>
      <c r="H18" s="22">
        <v>32.513333333333328</v>
      </c>
      <c r="I18" s="23">
        <v>0</v>
      </c>
      <c r="J18" s="26">
        <v>382.51333333333332</v>
      </c>
    </row>
    <row r="19" spans="1:10" x14ac:dyDescent="0.3">
      <c r="A19" s="21" t="s">
        <v>271</v>
      </c>
      <c r="B19" s="21" t="s">
        <v>142</v>
      </c>
      <c r="C19" s="20">
        <v>49</v>
      </c>
      <c r="D19" s="20">
        <v>1</v>
      </c>
      <c r="E19" s="194">
        <v>71.349999999999994</v>
      </c>
      <c r="F19" s="183">
        <v>300</v>
      </c>
      <c r="G19" s="188">
        <v>4.204625087596356</v>
      </c>
      <c r="H19" s="22">
        <v>0</v>
      </c>
      <c r="I19" s="23"/>
      <c r="J19" s="26">
        <v>300</v>
      </c>
    </row>
    <row r="20" spans="1:10" x14ac:dyDescent="0.3">
      <c r="A20" s="21" t="s">
        <v>271</v>
      </c>
      <c r="B20" s="21" t="s">
        <v>170</v>
      </c>
      <c r="C20" s="21">
        <v>48</v>
      </c>
      <c r="D20" s="21">
        <v>3</v>
      </c>
      <c r="E20" s="194">
        <v>41.84</v>
      </c>
      <c r="F20" s="183">
        <v>244.48000000000002</v>
      </c>
      <c r="G20" s="188">
        <v>5.8432122370936908</v>
      </c>
      <c r="H20" s="22">
        <v>49.393333333333338</v>
      </c>
      <c r="I20" s="23">
        <v>3.3966666666666665</v>
      </c>
      <c r="J20" s="26">
        <v>297.27</v>
      </c>
    </row>
    <row r="21" spans="1:10" x14ac:dyDescent="0.3">
      <c r="A21" s="21" t="s">
        <v>271</v>
      </c>
      <c r="B21" s="21" t="s">
        <v>172</v>
      </c>
      <c r="C21" s="21">
        <v>10</v>
      </c>
      <c r="D21" s="21">
        <v>12</v>
      </c>
      <c r="E21" s="194">
        <v>58.360833333333325</v>
      </c>
      <c r="F21" s="183">
        <v>285.56166666666667</v>
      </c>
      <c r="G21" s="188">
        <v>4.9465633973002863</v>
      </c>
      <c r="H21" s="22">
        <v>60</v>
      </c>
      <c r="I21" s="23">
        <v>0</v>
      </c>
      <c r="J21" s="26">
        <v>345.56166666666667</v>
      </c>
    </row>
    <row r="22" spans="1:10" x14ac:dyDescent="0.3">
      <c r="A22" s="21" t="s">
        <v>260</v>
      </c>
      <c r="B22" s="21" t="s">
        <v>145</v>
      </c>
      <c r="C22" s="21">
        <v>34</v>
      </c>
      <c r="D22" s="21">
        <v>1</v>
      </c>
      <c r="E22" s="194">
        <v>62.96</v>
      </c>
      <c r="F22" s="183">
        <v>214</v>
      </c>
      <c r="G22" s="188">
        <v>3.3989834815756037</v>
      </c>
      <c r="H22" s="22">
        <v>12</v>
      </c>
      <c r="I22" s="23"/>
      <c r="J22" s="26">
        <v>226</v>
      </c>
    </row>
    <row r="23" spans="1:10" x14ac:dyDescent="0.3">
      <c r="A23" s="21" t="s">
        <v>260</v>
      </c>
      <c r="B23" s="21" t="s">
        <v>146</v>
      </c>
      <c r="C23" s="21" t="s">
        <v>147</v>
      </c>
      <c r="D23" s="21">
        <v>1</v>
      </c>
      <c r="E23" s="194">
        <v>69.73</v>
      </c>
      <c r="F23" s="183">
        <v>91.58</v>
      </c>
      <c r="G23" s="188">
        <v>1.313351498637602</v>
      </c>
      <c r="H23" s="22">
        <v>0</v>
      </c>
      <c r="I23" s="23">
        <v>18.86</v>
      </c>
      <c r="J23" s="26">
        <v>110.44</v>
      </c>
    </row>
    <row r="24" spans="1:10" x14ac:dyDescent="0.3">
      <c r="A24" s="21" t="s">
        <v>260</v>
      </c>
      <c r="B24" s="21" t="s">
        <v>274</v>
      </c>
      <c r="C24" s="20">
        <v>17</v>
      </c>
      <c r="D24" s="20">
        <v>1</v>
      </c>
      <c r="E24" s="194">
        <v>51.2</v>
      </c>
      <c r="F24" s="183">
        <v>345</v>
      </c>
      <c r="G24" s="188">
        <v>6.73828125</v>
      </c>
      <c r="H24" s="22">
        <v>30</v>
      </c>
      <c r="I24" s="23"/>
      <c r="J24" s="26">
        <v>375</v>
      </c>
    </row>
    <row r="25" spans="1:10" x14ac:dyDescent="0.3">
      <c r="A25" s="21" t="s">
        <v>260</v>
      </c>
      <c r="B25" s="21" t="s">
        <v>149</v>
      </c>
      <c r="C25" s="20">
        <v>3</v>
      </c>
      <c r="D25" s="20">
        <v>1</v>
      </c>
      <c r="E25" s="194">
        <v>47.88</v>
      </c>
      <c r="F25" s="183">
        <v>350</v>
      </c>
      <c r="G25" s="188">
        <v>7.3099415204678362</v>
      </c>
      <c r="H25" s="22">
        <v>10</v>
      </c>
      <c r="I25" s="23"/>
      <c r="J25" s="26">
        <v>360</v>
      </c>
    </row>
    <row r="26" spans="1:10" x14ac:dyDescent="0.3">
      <c r="A26" s="21" t="s">
        <v>271</v>
      </c>
      <c r="B26" s="21" t="s">
        <v>149</v>
      </c>
      <c r="C26" s="20">
        <v>3</v>
      </c>
      <c r="D26" s="20">
        <v>1</v>
      </c>
      <c r="E26" s="194">
        <v>63</v>
      </c>
      <c r="F26" s="183">
        <v>50</v>
      </c>
      <c r="G26" s="188">
        <v>0.79365079365079361</v>
      </c>
      <c r="H26" s="22">
        <v>15</v>
      </c>
      <c r="I26" s="23">
        <v>0</v>
      </c>
      <c r="J26" s="26">
        <v>65</v>
      </c>
    </row>
    <row r="27" spans="1:10" x14ac:dyDescent="0.3">
      <c r="A27" s="21" t="s">
        <v>260</v>
      </c>
      <c r="B27" s="21" t="s">
        <v>150</v>
      </c>
      <c r="C27" s="21">
        <v>88</v>
      </c>
      <c r="D27" s="21">
        <v>26</v>
      </c>
      <c r="E27" s="194">
        <v>66.692307692307693</v>
      </c>
      <c r="F27" s="183">
        <v>292.66038461538454</v>
      </c>
      <c r="G27" s="188">
        <v>4.3980429830586063</v>
      </c>
      <c r="H27" s="22">
        <v>20</v>
      </c>
      <c r="I27" s="23">
        <v>0</v>
      </c>
      <c r="J27" s="26">
        <v>312.66038461538454</v>
      </c>
    </row>
    <row r="28" spans="1:10" x14ac:dyDescent="0.3">
      <c r="A28" s="21" t="s">
        <v>260</v>
      </c>
      <c r="B28" s="21" t="s">
        <v>151</v>
      </c>
      <c r="C28" s="20">
        <v>16</v>
      </c>
      <c r="D28" s="20">
        <v>24</v>
      </c>
      <c r="E28" s="194">
        <v>67.117916666666659</v>
      </c>
      <c r="F28" s="183">
        <v>206.82250000000002</v>
      </c>
      <c r="G28" s="188">
        <v>3.1226523521982283</v>
      </c>
      <c r="H28" s="22">
        <v>69.166666666666671</v>
      </c>
      <c r="I28" s="23">
        <v>0</v>
      </c>
      <c r="J28" s="26">
        <v>275.98916666666668</v>
      </c>
    </row>
    <row r="29" spans="1:10" x14ac:dyDescent="0.3">
      <c r="A29" s="21" t="s">
        <v>271</v>
      </c>
      <c r="B29" s="21" t="s">
        <v>152</v>
      </c>
      <c r="C29" s="20">
        <v>63</v>
      </c>
      <c r="D29" s="20">
        <v>2</v>
      </c>
      <c r="E29" s="194">
        <f>(60.65+58.14)/2</f>
        <v>59.394999999999996</v>
      </c>
      <c r="F29" s="183">
        <v>75</v>
      </c>
      <c r="G29" s="188">
        <f>+F29/E29</f>
        <v>1.2627325532452227</v>
      </c>
      <c r="H29" s="22">
        <v>0</v>
      </c>
      <c r="I29" s="23">
        <v>0</v>
      </c>
      <c r="J29" s="26">
        <v>0</v>
      </c>
    </row>
    <row r="30" spans="1:10" x14ac:dyDescent="0.3">
      <c r="A30" s="21" t="s">
        <v>260</v>
      </c>
      <c r="B30" s="21" t="s">
        <v>155</v>
      </c>
      <c r="C30" s="20">
        <v>2</v>
      </c>
      <c r="D30" s="20">
        <v>1</v>
      </c>
      <c r="E30" s="194">
        <v>54.83</v>
      </c>
      <c r="F30" s="183">
        <v>209</v>
      </c>
      <c r="G30" s="188">
        <v>3.8117818712383733</v>
      </c>
      <c r="H30" s="22">
        <v>40</v>
      </c>
      <c r="I30" s="23"/>
      <c r="J30" s="26">
        <v>249</v>
      </c>
    </row>
    <row r="31" spans="1:10" x14ac:dyDescent="0.3">
      <c r="A31" s="21" t="s">
        <v>260</v>
      </c>
      <c r="B31" s="21" t="s">
        <v>155</v>
      </c>
      <c r="C31" s="20" t="s">
        <v>156</v>
      </c>
      <c r="D31" s="20">
        <v>1</v>
      </c>
      <c r="E31" s="194">
        <v>68.7</v>
      </c>
      <c r="F31" s="183">
        <v>35.83</v>
      </c>
      <c r="G31" s="188">
        <v>0.52154294032023285</v>
      </c>
      <c r="H31" s="22">
        <v>40</v>
      </c>
      <c r="I31" s="23">
        <v>24.17</v>
      </c>
      <c r="J31" s="26">
        <v>100</v>
      </c>
    </row>
    <row r="32" spans="1:10" x14ac:dyDescent="0.3">
      <c r="A32" s="21" t="s">
        <v>271</v>
      </c>
      <c r="B32" s="21" t="s">
        <v>157</v>
      </c>
      <c r="C32" s="21">
        <v>36</v>
      </c>
      <c r="D32" s="21">
        <v>1</v>
      </c>
      <c r="E32" s="194">
        <v>71.39</v>
      </c>
      <c r="F32" s="183">
        <v>380</v>
      </c>
      <c r="G32" s="188">
        <v>5.3228743521501611</v>
      </c>
      <c r="H32" s="22">
        <v>0</v>
      </c>
      <c r="I32" s="23"/>
      <c r="J32" s="26">
        <v>380</v>
      </c>
    </row>
    <row r="33" spans="1:10" x14ac:dyDescent="0.3">
      <c r="A33" s="21" t="s">
        <v>260</v>
      </c>
      <c r="B33" s="21" t="s">
        <v>130</v>
      </c>
      <c r="C33" s="20">
        <v>6</v>
      </c>
      <c r="D33" s="20">
        <v>1</v>
      </c>
      <c r="E33" s="194">
        <v>49</v>
      </c>
      <c r="F33" s="183">
        <v>75.989999999999995</v>
      </c>
      <c r="G33" s="188">
        <v>1.5508163265306121</v>
      </c>
      <c r="H33" s="22">
        <v>23</v>
      </c>
      <c r="I33" s="23">
        <v>21.58</v>
      </c>
      <c r="J33" s="26">
        <v>120.57</v>
      </c>
    </row>
    <row r="34" spans="1:10" x14ac:dyDescent="0.3">
      <c r="A34" s="21" t="s">
        <v>260</v>
      </c>
      <c r="B34" s="21" t="s">
        <v>158</v>
      </c>
      <c r="C34" s="21">
        <v>33</v>
      </c>
      <c r="D34" s="21">
        <v>1</v>
      </c>
      <c r="E34" s="194">
        <v>58</v>
      </c>
      <c r="F34" s="183">
        <v>270</v>
      </c>
      <c r="G34" s="188">
        <v>4.6551724137931032</v>
      </c>
      <c r="H34" s="22">
        <v>30</v>
      </c>
      <c r="I34" s="23"/>
      <c r="J34" s="26">
        <v>300</v>
      </c>
    </row>
    <row r="35" spans="1:10" x14ac:dyDescent="0.3">
      <c r="A35" s="21" t="s">
        <v>260</v>
      </c>
      <c r="B35" s="21" t="s">
        <v>158</v>
      </c>
      <c r="C35" s="20">
        <v>49</v>
      </c>
      <c r="D35" s="20">
        <v>1</v>
      </c>
      <c r="E35" s="194">
        <v>62.9</v>
      </c>
      <c r="F35" s="183">
        <v>92.34</v>
      </c>
      <c r="G35" s="188">
        <v>1.4680445151033388</v>
      </c>
      <c r="H35" s="22">
        <v>0</v>
      </c>
      <c r="I35" s="23">
        <v>20.059999999999999</v>
      </c>
      <c r="J35" s="26">
        <v>112.4</v>
      </c>
    </row>
    <row r="36" spans="1:10" x14ac:dyDescent="0.3">
      <c r="A36" s="21" t="s">
        <v>271</v>
      </c>
      <c r="B36" s="21" t="s">
        <v>159</v>
      </c>
      <c r="C36" s="20">
        <v>35</v>
      </c>
      <c r="D36" s="20">
        <v>1</v>
      </c>
      <c r="E36" s="194">
        <v>51.8</v>
      </c>
      <c r="F36" s="183">
        <v>100</v>
      </c>
      <c r="G36" s="188">
        <v>1.9305019305019306</v>
      </c>
      <c r="H36" s="22">
        <v>0</v>
      </c>
      <c r="I36" s="23"/>
      <c r="J36" s="26">
        <v>100</v>
      </c>
    </row>
    <row r="37" spans="1:10" x14ac:dyDescent="0.3">
      <c r="A37" s="21" t="s">
        <v>271</v>
      </c>
      <c r="B37" s="21" t="s">
        <v>160</v>
      </c>
      <c r="C37" s="21" t="s">
        <v>161</v>
      </c>
      <c r="D37" s="21">
        <v>7</v>
      </c>
      <c r="E37" s="194">
        <v>37.642857142857146</v>
      </c>
      <c r="F37" s="183">
        <v>175.01428571428573</v>
      </c>
      <c r="G37" s="188">
        <v>4.4552596816541756</v>
      </c>
      <c r="H37" s="22">
        <v>73.571428571428569</v>
      </c>
      <c r="I37" s="23">
        <v>0</v>
      </c>
      <c r="J37" s="26">
        <v>248.58571428571432</v>
      </c>
    </row>
    <row r="38" spans="1:10" x14ac:dyDescent="0.3">
      <c r="A38" s="21" t="s">
        <v>260</v>
      </c>
      <c r="B38" s="21" t="s">
        <v>275</v>
      </c>
      <c r="C38" s="21">
        <v>2</v>
      </c>
      <c r="D38" s="21">
        <v>1</v>
      </c>
      <c r="E38" s="194">
        <v>53.49</v>
      </c>
      <c r="F38" s="183">
        <v>400</v>
      </c>
      <c r="G38" s="188">
        <v>7.4780332772480831</v>
      </c>
      <c r="H38" s="22">
        <v>24</v>
      </c>
      <c r="I38" s="23"/>
      <c r="J38" s="26">
        <v>424</v>
      </c>
    </row>
    <row r="39" spans="1:10" x14ac:dyDescent="0.3">
      <c r="A39" s="21" t="s">
        <v>260</v>
      </c>
      <c r="B39" s="21" t="s">
        <v>275</v>
      </c>
      <c r="C39" s="21">
        <v>95</v>
      </c>
      <c r="D39" s="21">
        <v>1</v>
      </c>
      <c r="E39" s="194">
        <v>73.53</v>
      </c>
      <c r="F39" s="183">
        <v>340</v>
      </c>
      <c r="G39" s="188">
        <v>4.6239630082959335</v>
      </c>
      <c r="H39" s="22">
        <v>20</v>
      </c>
      <c r="I39" s="23"/>
      <c r="J39" s="26">
        <v>360</v>
      </c>
    </row>
    <row r="40" spans="1:10" x14ac:dyDescent="0.3">
      <c r="A40" s="21" t="s">
        <v>271</v>
      </c>
      <c r="B40" s="21" t="s">
        <v>162</v>
      </c>
      <c r="C40" s="21">
        <v>26</v>
      </c>
      <c r="D40" s="21">
        <v>1</v>
      </c>
      <c r="E40" s="194">
        <v>73.8</v>
      </c>
      <c r="F40" s="183">
        <v>400</v>
      </c>
      <c r="G40" s="188">
        <v>5.4200542005420056</v>
      </c>
      <c r="H40" s="22">
        <v>0</v>
      </c>
      <c r="I40" s="23"/>
      <c r="J40" s="26">
        <v>400</v>
      </c>
    </row>
    <row r="41" spans="1:10" x14ac:dyDescent="0.3">
      <c r="A41" s="21" t="s">
        <v>271</v>
      </c>
      <c r="B41" s="21" t="s">
        <v>163</v>
      </c>
      <c r="C41" s="20">
        <v>14</v>
      </c>
      <c r="D41" s="20">
        <v>12</v>
      </c>
      <c r="E41" s="194">
        <v>44.092857142857142</v>
      </c>
      <c r="F41" s="183">
        <v>241.39699999999993</v>
      </c>
      <c r="G41" s="188">
        <v>4.6906484489718121</v>
      </c>
      <c r="H41" s="22">
        <v>59.428571428571431</v>
      </c>
      <c r="I41" s="23">
        <v>0</v>
      </c>
      <c r="J41" s="26">
        <v>300.82557142857138</v>
      </c>
    </row>
    <row r="42" spans="1:10" x14ac:dyDescent="0.3">
      <c r="A42" s="21" t="s">
        <v>260</v>
      </c>
      <c r="B42" s="21" t="s">
        <v>164</v>
      </c>
      <c r="C42" s="20" t="s">
        <v>165</v>
      </c>
      <c r="D42" s="20">
        <v>18</v>
      </c>
      <c r="E42" s="194">
        <v>69.910000000000025</v>
      </c>
      <c r="F42" s="183">
        <v>69.910000000000025</v>
      </c>
      <c r="G42" s="188">
        <v>69.910000000000025</v>
      </c>
      <c r="H42" s="22">
        <v>69.910000000000025</v>
      </c>
      <c r="I42" s="23">
        <v>69.910000000000025</v>
      </c>
      <c r="J42" s="26">
        <v>69.910000000000025</v>
      </c>
    </row>
    <row r="43" spans="1:10" x14ac:dyDescent="0.3">
      <c r="A43" s="21" t="s">
        <v>260</v>
      </c>
      <c r="B43" s="21" t="s">
        <v>164</v>
      </c>
      <c r="C43" s="20" t="s">
        <v>166</v>
      </c>
      <c r="D43" s="20">
        <v>16</v>
      </c>
      <c r="E43" s="194">
        <v>69.229375000000019</v>
      </c>
      <c r="F43" s="183">
        <v>69.229375000000019</v>
      </c>
      <c r="G43" s="188">
        <v>69.229375000000019</v>
      </c>
      <c r="H43" s="22">
        <v>69.229375000000019</v>
      </c>
      <c r="I43" s="23">
        <v>69.229375000000019</v>
      </c>
      <c r="J43" s="26">
        <v>69.229375000000019</v>
      </c>
    </row>
    <row r="44" spans="1:10" x14ac:dyDescent="0.3">
      <c r="A44" s="21" t="s">
        <v>271</v>
      </c>
      <c r="B44" s="21" t="s">
        <v>171</v>
      </c>
      <c r="C44" s="20">
        <v>107</v>
      </c>
      <c r="D44" s="20">
        <v>1</v>
      </c>
      <c r="E44" s="194">
        <v>60</v>
      </c>
      <c r="F44" s="183">
        <v>99.06</v>
      </c>
      <c r="G44" s="188">
        <v>1.651</v>
      </c>
      <c r="H44" s="22">
        <v>45</v>
      </c>
      <c r="I44" s="23">
        <v>0</v>
      </c>
      <c r="J44" s="26">
        <v>144.06</v>
      </c>
    </row>
    <row r="45" spans="1:10" x14ac:dyDescent="0.3">
      <c r="A45" s="21" t="s">
        <v>271</v>
      </c>
      <c r="B45" s="21" t="s">
        <v>169</v>
      </c>
      <c r="C45" s="20">
        <v>25</v>
      </c>
      <c r="D45" s="20">
        <v>1</v>
      </c>
      <c r="E45" s="194">
        <v>90.07</v>
      </c>
      <c r="F45" s="183">
        <v>396.98</v>
      </c>
      <c r="G45" s="188">
        <v>4.4074608637726218</v>
      </c>
      <c r="H45" s="22">
        <v>0</v>
      </c>
      <c r="I45" s="23"/>
      <c r="J45" s="26">
        <v>396.98</v>
      </c>
    </row>
    <row r="46" spans="1:10" x14ac:dyDescent="0.3">
      <c r="A46" s="21" t="s">
        <v>260</v>
      </c>
      <c r="B46" s="21" t="s">
        <v>273</v>
      </c>
      <c r="C46" s="21">
        <v>5</v>
      </c>
      <c r="D46" s="21">
        <v>1</v>
      </c>
      <c r="E46" s="194">
        <v>55</v>
      </c>
      <c r="F46" s="183">
        <v>375</v>
      </c>
      <c r="G46" s="188">
        <v>6.8181818181818183</v>
      </c>
      <c r="H46" s="22">
        <v>25</v>
      </c>
      <c r="I46" s="23"/>
      <c r="J46" s="26">
        <v>400</v>
      </c>
    </row>
    <row r="47" spans="1:10" x14ac:dyDescent="0.3">
      <c r="A47" s="21" t="s">
        <v>271</v>
      </c>
      <c r="B47" s="21" t="s">
        <v>168</v>
      </c>
      <c r="C47" s="20">
        <v>17</v>
      </c>
      <c r="D47" s="20">
        <v>4</v>
      </c>
      <c r="E47" s="194">
        <v>64.72</v>
      </c>
      <c r="F47" s="183">
        <v>64.72</v>
      </c>
      <c r="G47" s="188">
        <v>64.72</v>
      </c>
      <c r="H47" s="22">
        <v>64.72</v>
      </c>
      <c r="I47" s="23">
        <v>64.72</v>
      </c>
      <c r="J47" s="26">
        <v>64.72</v>
      </c>
    </row>
    <row r="48" spans="1:10" x14ac:dyDescent="0.3">
      <c r="A48" s="21" t="s">
        <v>260</v>
      </c>
      <c r="B48" s="21" t="s">
        <v>143</v>
      </c>
      <c r="C48" s="21">
        <v>8</v>
      </c>
      <c r="D48" s="21">
        <v>14</v>
      </c>
      <c r="E48" s="194">
        <v>46.821428571428569</v>
      </c>
      <c r="F48" s="183">
        <v>208.27571428571426</v>
      </c>
      <c r="G48" s="188">
        <v>4.449021720969089</v>
      </c>
      <c r="H48" s="22">
        <v>32</v>
      </c>
      <c r="I48" s="23">
        <v>0</v>
      </c>
      <c r="J48" s="26">
        <v>240.27571428571426</v>
      </c>
    </row>
    <row r="49" spans="1:10" x14ac:dyDescent="0.3">
      <c r="A49" s="21" t="s">
        <v>260</v>
      </c>
      <c r="B49" s="21" t="s">
        <v>153</v>
      </c>
      <c r="C49" s="20">
        <v>1</v>
      </c>
      <c r="D49" s="20">
        <v>1</v>
      </c>
      <c r="E49" s="194">
        <v>63.79</v>
      </c>
      <c r="F49" s="183">
        <v>178</v>
      </c>
      <c r="G49" s="188">
        <v>2.7904060197523122</v>
      </c>
      <c r="H49" s="22">
        <v>15</v>
      </c>
      <c r="I49" s="23"/>
      <c r="J49" s="26">
        <v>193</v>
      </c>
    </row>
    <row r="50" spans="1:10" x14ac:dyDescent="0.3">
      <c r="A50" s="21" t="s">
        <v>260</v>
      </c>
      <c r="B50" s="21" t="s">
        <v>153</v>
      </c>
      <c r="C50" s="20">
        <v>20</v>
      </c>
      <c r="D50" s="20">
        <v>1</v>
      </c>
      <c r="E50" s="194">
        <v>59.57</v>
      </c>
      <c r="F50" s="183">
        <v>98.56</v>
      </c>
      <c r="G50" s="188">
        <v>1.6545240893066981</v>
      </c>
      <c r="H50" s="22">
        <v>18</v>
      </c>
      <c r="I50" s="23">
        <v>20.440000000000001</v>
      </c>
      <c r="J50" s="26">
        <v>137</v>
      </c>
    </row>
    <row r="51" spans="1:10" x14ac:dyDescent="0.3">
      <c r="A51" s="21" t="s">
        <v>260</v>
      </c>
      <c r="B51" s="21" t="s">
        <v>153</v>
      </c>
      <c r="C51" s="20">
        <v>19</v>
      </c>
      <c r="D51" s="20">
        <v>1</v>
      </c>
      <c r="E51" s="194">
        <v>54.15</v>
      </c>
      <c r="F51" s="183">
        <v>100.78</v>
      </c>
      <c r="G51" s="188">
        <v>1.8611265004616806</v>
      </c>
      <c r="H51" s="22">
        <v>25</v>
      </c>
      <c r="I51" s="23">
        <v>20.39</v>
      </c>
      <c r="J51" s="26">
        <v>146.17000000000002</v>
      </c>
    </row>
    <row r="52" spans="1:10" x14ac:dyDescent="0.3">
      <c r="A52" s="21" t="s">
        <v>260</v>
      </c>
      <c r="B52" s="21" t="s">
        <v>153</v>
      </c>
      <c r="C52" s="20">
        <v>24</v>
      </c>
      <c r="D52" s="20">
        <v>1</v>
      </c>
      <c r="E52" s="194">
        <v>47.1</v>
      </c>
      <c r="F52" s="183">
        <v>100.51</v>
      </c>
      <c r="G52" s="188">
        <v>2.1339702760084927</v>
      </c>
      <c r="H52" s="22">
        <v>28</v>
      </c>
      <c r="I52" s="23">
        <v>16.63</v>
      </c>
      <c r="J52" s="26">
        <v>145.13999999999999</v>
      </c>
    </row>
    <row r="53" spans="1:10" x14ac:dyDescent="0.3">
      <c r="A53" s="21" t="s">
        <v>260</v>
      </c>
      <c r="B53" s="21" t="s">
        <v>276</v>
      </c>
      <c r="C53" s="21">
        <v>5</v>
      </c>
      <c r="D53" s="21">
        <v>1</v>
      </c>
      <c r="E53" s="194">
        <v>55</v>
      </c>
      <c r="F53" s="183"/>
      <c r="G53" s="188">
        <v>0</v>
      </c>
      <c r="H53" s="22"/>
      <c r="I53" s="23"/>
      <c r="J53" s="26">
        <v>0</v>
      </c>
    </row>
    <row r="54" spans="1:10" x14ac:dyDescent="0.3">
      <c r="A54" s="21" t="s">
        <v>260</v>
      </c>
      <c r="B54" s="21" t="s">
        <v>140</v>
      </c>
      <c r="C54" s="20">
        <v>75</v>
      </c>
      <c r="D54" s="20">
        <v>1</v>
      </c>
      <c r="E54" s="194">
        <v>46.47</v>
      </c>
      <c r="F54" s="183">
        <v>123</v>
      </c>
      <c r="G54" s="188">
        <v>2.646868947708199</v>
      </c>
      <c r="H54" s="22">
        <v>20</v>
      </c>
      <c r="I54" s="23"/>
      <c r="J54" s="26">
        <v>143</v>
      </c>
    </row>
    <row r="55" spans="1:10" x14ac:dyDescent="0.3">
      <c r="A55" s="21" t="s">
        <v>260</v>
      </c>
      <c r="B55" s="21" t="s">
        <v>144</v>
      </c>
      <c r="C55" s="20">
        <v>115</v>
      </c>
      <c r="D55" s="20">
        <v>2</v>
      </c>
      <c r="E55" s="194">
        <v>62.55</v>
      </c>
      <c r="F55" s="183">
        <v>71.034999999999997</v>
      </c>
      <c r="G55" s="188">
        <v>1.1455852205919943</v>
      </c>
      <c r="H55" s="22">
        <v>40</v>
      </c>
      <c r="I55" s="23">
        <v>22.664999999999999</v>
      </c>
      <c r="J55" s="26">
        <v>133.69999999999999</v>
      </c>
    </row>
    <row r="56" spans="1:10" x14ac:dyDescent="0.3">
      <c r="A56" s="21" t="s">
        <v>271</v>
      </c>
      <c r="B56" s="21" t="s">
        <v>154</v>
      </c>
      <c r="C56" s="20">
        <v>51</v>
      </c>
      <c r="D56" s="20">
        <v>1</v>
      </c>
      <c r="E56" s="194">
        <v>100</v>
      </c>
      <c r="F56" s="183">
        <v>440</v>
      </c>
      <c r="G56" s="188">
        <v>4.4000000000000004</v>
      </c>
      <c r="H56" s="22">
        <v>60</v>
      </c>
      <c r="I56" s="23"/>
      <c r="J56" s="26">
        <v>500</v>
      </c>
    </row>
    <row r="57" spans="1:10" x14ac:dyDescent="0.3">
      <c r="A57" s="21" t="s">
        <v>260</v>
      </c>
      <c r="B57" s="21" t="s">
        <v>139</v>
      </c>
      <c r="C57" s="20">
        <v>1</v>
      </c>
      <c r="D57" s="20">
        <v>1</v>
      </c>
      <c r="E57" s="194">
        <v>75.599999999999994</v>
      </c>
      <c r="F57" s="183">
        <v>92.56</v>
      </c>
      <c r="G57" s="188">
        <v>1.2243386243386245</v>
      </c>
      <c r="H57" s="22">
        <v>0</v>
      </c>
      <c r="I57" s="23">
        <v>21.57</v>
      </c>
      <c r="J57" s="26">
        <v>114.13</v>
      </c>
    </row>
    <row r="58" spans="1:10" x14ac:dyDescent="0.3">
      <c r="A58" s="21" t="s">
        <v>260</v>
      </c>
      <c r="B58" s="21" t="s">
        <v>277</v>
      </c>
      <c r="C58" s="20">
        <v>36</v>
      </c>
      <c r="D58" s="20">
        <v>1</v>
      </c>
      <c r="E58" s="194">
        <v>59.53</v>
      </c>
      <c r="F58" s="183">
        <v>380</v>
      </c>
      <c r="G58" s="188">
        <v>6.3833361330421639</v>
      </c>
      <c r="H58" s="22">
        <v>30</v>
      </c>
      <c r="I58" s="23"/>
      <c r="J58" s="26">
        <v>410</v>
      </c>
    </row>
    <row r="59" spans="1:10" x14ac:dyDescent="0.3">
      <c r="A59" s="21" t="s">
        <v>271</v>
      </c>
      <c r="B59" s="21" t="s">
        <v>173</v>
      </c>
      <c r="C59" s="20">
        <v>9</v>
      </c>
      <c r="D59" s="20">
        <v>1</v>
      </c>
      <c r="E59" s="194">
        <v>60</v>
      </c>
      <c r="F59" s="183">
        <v>200</v>
      </c>
      <c r="G59" s="188">
        <v>3.3333333333333335</v>
      </c>
      <c r="H59" s="22">
        <v>0</v>
      </c>
      <c r="I59" s="23"/>
      <c r="J59" s="26">
        <v>200</v>
      </c>
    </row>
    <row r="60" spans="1:10" x14ac:dyDescent="0.3">
      <c r="A60" s="21" t="s">
        <v>260</v>
      </c>
      <c r="B60" s="21" t="s">
        <v>174</v>
      </c>
      <c r="C60" s="21">
        <v>113</v>
      </c>
      <c r="D60" s="21">
        <v>1</v>
      </c>
      <c r="E60" s="194">
        <v>85.75</v>
      </c>
      <c r="F60" s="183">
        <v>40</v>
      </c>
      <c r="G60" s="188">
        <v>0.46647230320699706</v>
      </c>
      <c r="H60" s="22">
        <v>33</v>
      </c>
      <c r="I60" s="23">
        <v>27</v>
      </c>
      <c r="J60" s="26">
        <v>100</v>
      </c>
    </row>
    <row r="61" spans="1:10" x14ac:dyDescent="0.3">
      <c r="A61" s="21" t="s">
        <v>260</v>
      </c>
      <c r="B61" s="21" t="s">
        <v>278</v>
      </c>
      <c r="C61" s="21">
        <v>3</v>
      </c>
      <c r="D61" s="21">
        <v>2</v>
      </c>
      <c r="E61" s="194">
        <v>66.52</v>
      </c>
      <c r="F61" s="183">
        <v>185</v>
      </c>
      <c r="G61" s="188">
        <v>3.3746807734403501</v>
      </c>
      <c r="H61" s="22">
        <v>10</v>
      </c>
      <c r="I61" s="23">
        <v>0</v>
      </c>
      <c r="J61" s="26">
        <v>195</v>
      </c>
    </row>
    <row r="62" spans="1:10" x14ac:dyDescent="0.3">
      <c r="A62" s="21" t="s">
        <v>260</v>
      </c>
      <c r="B62" s="21" t="s">
        <v>279</v>
      </c>
      <c r="C62" s="21" t="s">
        <v>280</v>
      </c>
      <c r="D62" s="21">
        <v>1</v>
      </c>
      <c r="E62" s="194">
        <v>31.34</v>
      </c>
      <c r="F62" s="183">
        <v>410.75</v>
      </c>
      <c r="G62" s="188">
        <v>13.106253988513082</v>
      </c>
      <c r="H62" s="22">
        <v>39.25</v>
      </c>
      <c r="I62" s="23"/>
      <c r="J62" s="26">
        <v>450</v>
      </c>
    </row>
    <row r="63" spans="1:10" x14ac:dyDescent="0.3">
      <c r="A63" s="21" t="s">
        <v>260</v>
      </c>
      <c r="B63" s="21" t="s">
        <v>281</v>
      </c>
      <c r="C63" s="20">
        <v>18</v>
      </c>
      <c r="D63" s="20">
        <v>1</v>
      </c>
      <c r="E63" s="194">
        <v>50</v>
      </c>
      <c r="F63" s="183">
        <v>88</v>
      </c>
      <c r="G63" s="188">
        <v>1.76</v>
      </c>
      <c r="H63" s="22">
        <v>50</v>
      </c>
      <c r="I63" s="23"/>
      <c r="J63" s="26">
        <v>138</v>
      </c>
    </row>
    <row r="64" spans="1:10" x14ac:dyDescent="0.3">
      <c r="A64" s="21" t="s">
        <v>271</v>
      </c>
      <c r="B64" s="21" t="s">
        <v>175</v>
      </c>
      <c r="C64" s="20">
        <v>15</v>
      </c>
      <c r="D64" s="20">
        <v>1</v>
      </c>
      <c r="E64" s="194">
        <v>49</v>
      </c>
      <c r="F64" s="183">
        <v>153</v>
      </c>
      <c r="G64" s="188">
        <v>3.1224489795918369</v>
      </c>
      <c r="H64" s="22">
        <v>21</v>
      </c>
      <c r="I64" s="23"/>
      <c r="J64" s="26">
        <v>174</v>
      </c>
    </row>
    <row r="65" spans="1:10" x14ac:dyDescent="0.3">
      <c r="A65" s="21" t="s">
        <v>260</v>
      </c>
      <c r="B65" s="21" t="s">
        <v>176</v>
      </c>
      <c r="C65" s="20">
        <v>9</v>
      </c>
      <c r="D65" s="20">
        <v>1</v>
      </c>
      <c r="E65" s="194">
        <v>64.05</v>
      </c>
      <c r="F65" s="183">
        <v>120</v>
      </c>
      <c r="G65" s="188">
        <v>1.873536299765808</v>
      </c>
      <c r="H65" s="22">
        <v>0</v>
      </c>
      <c r="I65" s="23"/>
      <c r="J65" s="26">
        <v>120</v>
      </c>
    </row>
    <row r="66" spans="1:10" x14ac:dyDescent="0.3">
      <c r="A66" s="21" t="s">
        <v>260</v>
      </c>
      <c r="B66" s="21" t="s">
        <v>176</v>
      </c>
      <c r="C66" s="20">
        <v>19</v>
      </c>
      <c r="D66" s="20">
        <v>2</v>
      </c>
      <c r="E66" s="194">
        <v>64.45</v>
      </c>
      <c r="F66" s="183">
        <v>283.45999999999998</v>
      </c>
      <c r="G66" s="188">
        <v>4.3701471261046496</v>
      </c>
      <c r="H66" s="22">
        <v>40</v>
      </c>
      <c r="I66" s="23">
        <v>10.98</v>
      </c>
      <c r="J66" s="26">
        <v>334.44</v>
      </c>
    </row>
    <row r="67" spans="1:10" ht="13.8" customHeight="1" x14ac:dyDescent="0.3">
      <c r="A67" s="21" t="s">
        <v>260</v>
      </c>
      <c r="B67" s="21" t="s">
        <v>176</v>
      </c>
      <c r="C67" s="20">
        <v>31</v>
      </c>
      <c r="D67" s="20">
        <v>1</v>
      </c>
      <c r="E67" s="194">
        <v>63.35</v>
      </c>
      <c r="F67" s="183">
        <v>100.51</v>
      </c>
      <c r="G67" s="188">
        <v>1.5865824782951856</v>
      </c>
      <c r="H67" s="22">
        <v>40</v>
      </c>
      <c r="I67" s="23">
        <v>21.86</v>
      </c>
      <c r="J67" s="26">
        <v>162.37</v>
      </c>
    </row>
    <row r="68" spans="1:10" x14ac:dyDescent="0.3">
      <c r="A68" s="21" t="s">
        <v>271</v>
      </c>
      <c r="B68" s="21" t="s">
        <v>177</v>
      </c>
      <c r="C68" s="20" t="s">
        <v>178</v>
      </c>
      <c r="D68" s="20">
        <v>1</v>
      </c>
      <c r="E68" s="194">
        <v>71.2</v>
      </c>
      <c r="F68" s="183">
        <v>200</v>
      </c>
      <c r="G68" s="188">
        <v>2.8089887640449436</v>
      </c>
      <c r="H68" s="22">
        <v>0</v>
      </c>
      <c r="I68" s="23"/>
      <c r="J68" s="26">
        <v>200</v>
      </c>
    </row>
    <row r="69" spans="1:10" x14ac:dyDescent="0.3">
      <c r="A69" s="21" t="s">
        <v>271</v>
      </c>
      <c r="B69" s="21" t="s">
        <v>179</v>
      </c>
      <c r="C69" s="20">
        <v>9</v>
      </c>
      <c r="D69" s="20">
        <v>1</v>
      </c>
      <c r="E69" s="194">
        <v>50.9</v>
      </c>
      <c r="F69" s="183">
        <v>209.45</v>
      </c>
      <c r="G69" s="188">
        <v>4.1149312377210219</v>
      </c>
      <c r="H69" s="22">
        <v>34.29</v>
      </c>
      <c r="I69" s="23"/>
      <c r="J69" s="26">
        <v>243.73999999999998</v>
      </c>
    </row>
    <row r="70" spans="1:10" x14ac:dyDescent="0.3">
      <c r="A70" s="21" t="s">
        <v>260</v>
      </c>
      <c r="B70" s="21" t="s">
        <v>180</v>
      </c>
      <c r="C70" s="21">
        <v>5</v>
      </c>
      <c r="D70" s="21">
        <v>23</v>
      </c>
      <c r="E70" s="194">
        <v>50</v>
      </c>
      <c r="F70" s="183">
        <v>174.58260869565217</v>
      </c>
      <c r="G70" s="188">
        <v>3.4916521739130433</v>
      </c>
      <c r="H70" s="22">
        <v>37</v>
      </c>
      <c r="I70" s="23">
        <v>0</v>
      </c>
      <c r="J70" s="26">
        <v>211.58260869565217</v>
      </c>
    </row>
    <row r="71" spans="1:10" x14ac:dyDescent="0.3">
      <c r="A71" s="21" t="s">
        <v>260</v>
      </c>
      <c r="B71" s="21" t="s">
        <v>181</v>
      </c>
      <c r="C71" s="21" t="s">
        <v>282</v>
      </c>
      <c r="D71" s="21">
        <v>26</v>
      </c>
      <c r="E71" s="194">
        <v>47.57692307692308</v>
      </c>
      <c r="F71" s="183">
        <v>172.00769230769234</v>
      </c>
      <c r="G71" s="188">
        <v>3.6776153846153852</v>
      </c>
      <c r="H71" s="22">
        <v>47.692307692307693</v>
      </c>
      <c r="I71" s="23">
        <v>0</v>
      </c>
      <c r="J71" s="26">
        <v>219.70000000000002</v>
      </c>
    </row>
    <row r="72" spans="1:10" x14ac:dyDescent="0.3">
      <c r="A72" s="21" t="s">
        <v>271</v>
      </c>
      <c r="B72" s="21" t="s">
        <v>182</v>
      </c>
      <c r="C72" s="21">
        <v>141</v>
      </c>
      <c r="D72" s="21">
        <v>1</v>
      </c>
      <c r="E72" s="194">
        <v>84.22</v>
      </c>
      <c r="F72" s="183">
        <v>187.5</v>
      </c>
      <c r="G72" s="188">
        <v>2.2263120398955119</v>
      </c>
      <c r="H72" s="22">
        <v>52.5</v>
      </c>
      <c r="I72" s="23"/>
      <c r="J72" s="26">
        <v>240</v>
      </c>
    </row>
    <row r="73" spans="1:10" x14ac:dyDescent="0.3">
      <c r="A73" s="21" t="s">
        <v>271</v>
      </c>
      <c r="B73" s="21" t="s">
        <v>182</v>
      </c>
      <c r="C73" s="21">
        <v>149</v>
      </c>
      <c r="D73" s="21">
        <v>1</v>
      </c>
      <c r="E73" s="194">
        <v>69.900000000000006</v>
      </c>
      <c r="F73" s="183">
        <v>400</v>
      </c>
      <c r="G73" s="188">
        <v>5.7224606580829755</v>
      </c>
      <c r="H73" s="22">
        <v>56.19</v>
      </c>
      <c r="I73" s="23"/>
      <c r="J73" s="26">
        <v>456.19</v>
      </c>
    </row>
    <row r="74" spans="1:10" x14ac:dyDescent="0.3">
      <c r="D74" s="21">
        <f>SUM(D6:D73)</f>
        <v>281</v>
      </c>
      <c r="E74" s="194"/>
      <c r="F74" s="183"/>
      <c r="G74" s="188"/>
      <c r="H74" s="22"/>
      <c r="I74" s="23"/>
      <c r="J74" s="26"/>
    </row>
  </sheetData>
  <protectedRanges>
    <protectedRange password="BB9D" sqref="E60:H60 E30:H31 E40:H41 E63:H64 A63:D64 A40:D41 A30:D31 A60:D60" name="ANNA GRAUPERA"/>
    <protectedRange password="B9A9" sqref="I27:I31 E6:I26 E27:H29 E38:H39 E32:I37 I38:I73 A65:H73 A42:H59 A32:D39 A6:D29 A61:H62" name="VICTÒRIA SERRA"/>
    <protectedRange password="FBD8" sqref="C6:D73" name="SÒNIA VALDÈ"/>
  </protectedRanges>
  <autoFilter ref="A5:I73" xr:uid="{00000000-0009-0000-0000-000003000000}"/>
  <sortState xmlns:xlrd2="http://schemas.microsoft.com/office/spreadsheetml/2017/richdata2" ref="A6:J73">
    <sortCondition ref="B6:B73"/>
  </sortState>
  <mergeCells count="1">
    <mergeCell ref="E4:J4"/>
  </mergeCells>
  <pageMargins left="0.70866141732283472" right="0.43307086614173229" top="0.74803149606299213" bottom="0.74803149606299213" header="0.31496062992125984" footer="0.31496062992125984"/>
  <pageSetup paperSize="8" scale="75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E5A0-4B9F-4566-9E19-0DD81EF87B06}">
  <sheetPr>
    <pageSetUpPr fitToPage="1"/>
  </sheetPr>
  <dimension ref="A1:N32"/>
  <sheetViews>
    <sheetView workbookViewId="0">
      <pane xSplit="1" ySplit="6" topLeftCell="B7" activePane="bottomRight" state="frozen"/>
      <selection activeCell="B98" sqref="B98"/>
      <selection pane="topRight" activeCell="B98" sqref="B98"/>
      <selection pane="bottomLeft" activeCell="B98" sqref="B98"/>
      <selection pane="bottomRight" activeCell="B98" sqref="B98"/>
    </sheetView>
  </sheetViews>
  <sheetFormatPr baseColWidth="10" defaultColWidth="11.44140625" defaultRowHeight="13.8" x14ac:dyDescent="0.25"/>
  <cols>
    <col min="1" max="1" width="19.6640625" style="8" customWidth="1"/>
    <col min="2" max="2" width="25.6640625" style="246" customWidth="1"/>
    <col min="3" max="3" width="33.109375" style="52" bestFit="1" customWidth="1"/>
    <col min="4" max="4" width="19.109375" style="52" bestFit="1" customWidth="1"/>
    <col min="5" max="7" width="10.44140625" style="52" customWidth="1"/>
    <col min="8" max="8" width="10.5546875" style="52" bestFit="1" customWidth="1"/>
    <col min="9" max="9" width="7.109375" style="52" bestFit="1" customWidth="1"/>
    <col min="10" max="10" width="14.33203125" style="52" bestFit="1" customWidth="1"/>
    <col min="11" max="11" width="21.109375" style="246" customWidth="1"/>
    <col min="12" max="12" width="35.109375" style="124" bestFit="1" customWidth="1"/>
    <col min="13" max="14" width="11.44140625" style="124"/>
    <col min="15" max="16384" width="11.44140625" style="8"/>
  </cols>
  <sheetData>
    <row r="1" spans="1:14" s="13" customFormat="1" ht="18" thickBot="1" x14ac:dyDescent="0.35">
      <c r="A1" s="71" t="s">
        <v>379</v>
      </c>
      <c r="B1" s="243"/>
      <c r="C1" s="125"/>
      <c r="D1" s="125"/>
      <c r="E1" s="125"/>
      <c r="F1" s="125"/>
      <c r="G1" s="125"/>
      <c r="H1" s="125"/>
      <c r="I1" s="125"/>
      <c r="J1" s="125"/>
      <c r="K1" s="243"/>
      <c r="L1" s="264"/>
      <c r="M1" s="264"/>
      <c r="N1" s="264"/>
    </row>
    <row r="2" spans="1:14" s="13" customFormat="1" ht="13.2" thickTop="1" x14ac:dyDescent="0.3">
      <c r="A2" s="73" t="s">
        <v>218</v>
      </c>
      <c r="B2" s="244"/>
      <c r="C2" s="127"/>
      <c r="D2" s="127"/>
      <c r="E2" s="127"/>
      <c r="F2" s="126"/>
      <c r="G2" s="128"/>
      <c r="H2" s="126"/>
      <c r="I2" s="126"/>
      <c r="J2" s="128"/>
      <c r="K2" s="286"/>
      <c r="L2" s="265"/>
      <c r="M2" s="265"/>
      <c r="N2" s="265"/>
    </row>
    <row r="3" spans="1:14" s="13" customFormat="1" ht="16.2" x14ac:dyDescent="0.3">
      <c r="A3" s="49" t="s">
        <v>372</v>
      </c>
      <c r="B3" s="245"/>
      <c r="C3" s="126"/>
      <c r="D3" s="126"/>
      <c r="E3" s="126"/>
      <c r="F3" s="126"/>
      <c r="G3" s="128"/>
      <c r="H3" s="126"/>
      <c r="I3" s="126"/>
      <c r="J3" s="128"/>
      <c r="K3" s="245"/>
      <c r="L3" s="266"/>
      <c r="M3" s="266"/>
      <c r="N3" s="266"/>
    </row>
    <row r="4" spans="1:14" x14ac:dyDescent="0.25">
      <c r="A4" s="253" t="s">
        <v>384</v>
      </c>
      <c r="G4" s="129"/>
      <c r="J4" s="129"/>
    </row>
    <row r="5" spans="1:14" x14ac:dyDescent="0.25">
      <c r="B5" s="367" t="s">
        <v>283</v>
      </c>
      <c r="C5" s="367" t="s">
        <v>374</v>
      </c>
      <c r="D5" s="367" t="s">
        <v>375</v>
      </c>
      <c r="E5" s="367" t="s">
        <v>284</v>
      </c>
      <c r="F5" s="367" t="s">
        <v>376</v>
      </c>
      <c r="G5" s="367" t="s">
        <v>285</v>
      </c>
      <c r="H5" s="369" t="s">
        <v>286</v>
      </c>
      <c r="I5" s="370"/>
      <c r="J5" s="371" t="s">
        <v>287</v>
      </c>
      <c r="K5" s="417" t="s">
        <v>288</v>
      </c>
      <c r="L5" s="408" t="s">
        <v>289</v>
      </c>
      <c r="M5" s="409"/>
      <c r="N5" s="410"/>
    </row>
    <row r="6" spans="1:14" x14ac:dyDescent="0.25">
      <c r="B6" s="368"/>
      <c r="C6" s="368"/>
      <c r="D6" s="368"/>
      <c r="E6" s="368"/>
      <c r="F6" s="368" t="s">
        <v>290</v>
      </c>
      <c r="G6" s="368"/>
      <c r="H6" s="130" t="s">
        <v>291</v>
      </c>
      <c r="I6" s="131" t="s">
        <v>292</v>
      </c>
      <c r="J6" s="372"/>
      <c r="K6" s="418"/>
      <c r="L6" s="411"/>
      <c r="M6" s="412"/>
      <c r="N6" s="413"/>
    </row>
    <row r="7" spans="1:14" ht="14.4" thickBot="1" x14ac:dyDescent="0.3">
      <c r="B7" s="195"/>
      <c r="C7" s="282"/>
      <c r="D7" s="196"/>
      <c r="E7" s="197"/>
      <c r="F7" s="198"/>
      <c r="G7" s="198"/>
      <c r="H7" s="198"/>
      <c r="I7" s="198"/>
      <c r="J7" s="199"/>
      <c r="K7" s="287"/>
      <c r="L7" s="267"/>
      <c r="M7" s="267"/>
      <c r="N7" s="272"/>
    </row>
    <row r="8" spans="1:14" ht="24.75" customHeight="1" x14ac:dyDescent="0.25">
      <c r="A8" s="382" t="s">
        <v>293</v>
      </c>
      <c r="B8" s="247" t="s">
        <v>294</v>
      </c>
      <c r="C8" s="201" t="s">
        <v>295</v>
      </c>
      <c r="D8" s="202" t="s">
        <v>296</v>
      </c>
      <c r="E8" s="201"/>
      <c r="F8" s="203">
        <v>1</v>
      </c>
      <c r="G8" s="204">
        <v>612</v>
      </c>
      <c r="H8" s="204">
        <v>1899</v>
      </c>
      <c r="I8" s="204"/>
      <c r="J8" s="202" t="s">
        <v>297</v>
      </c>
      <c r="K8" s="288" t="s">
        <v>298</v>
      </c>
      <c r="L8" s="268"/>
      <c r="M8" s="273"/>
      <c r="N8" s="274"/>
    </row>
    <row r="9" spans="1:14" ht="33.75" customHeight="1" x14ac:dyDescent="0.25">
      <c r="A9" s="383"/>
      <c r="B9" s="374" t="s">
        <v>299</v>
      </c>
      <c r="C9" s="136" t="s">
        <v>300</v>
      </c>
      <c r="D9" s="137" t="s">
        <v>301</v>
      </c>
      <c r="E9" s="138"/>
      <c r="F9" s="139">
        <v>1</v>
      </c>
      <c r="G9" s="140">
        <v>390</v>
      </c>
      <c r="H9" s="141">
        <v>984</v>
      </c>
      <c r="I9" s="142">
        <v>328</v>
      </c>
      <c r="J9" s="143" t="s">
        <v>297</v>
      </c>
      <c r="K9" s="289" t="s">
        <v>302</v>
      </c>
      <c r="L9" s="428" t="s">
        <v>385</v>
      </c>
      <c r="M9" s="429"/>
      <c r="N9" s="430"/>
    </row>
    <row r="10" spans="1:14" ht="22.5" customHeight="1" x14ac:dyDescent="0.25">
      <c r="A10" s="383"/>
      <c r="B10" s="375"/>
      <c r="C10" s="144" t="s">
        <v>303</v>
      </c>
      <c r="D10" s="145" t="s">
        <v>304</v>
      </c>
      <c r="E10" s="146"/>
      <c r="F10" s="147">
        <v>1</v>
      </c>
      <c r="G10" s="148">
        <v>478</v>
      </c>
      <c r="H10" s="149">
        <v>1158</v>
      </c>
      <c r="I10" s="150" t="s">
        <v>54</v>
      </c>
      <c r="J10" s="151" t="s">
        <v>305</v>
      </c>
      <c r="K10" s="290" t="s">
        <v>306</v>
      </c>
      <c r="L10" s="405"/>
      <c r="M10" s="406"/>
      <c r="N10" s="407"/>
    </row>
    <row r="11" spans="1:14" ht="24.75" customHeight="1" x14ac:dyDescent="0.25">
      <c r="A11" s="383"/>
      <c r="B11" s="248" t="s">
        <v>307</v>
      </c>
      <c r="C11" s="144" t="s">
        <v>308</v>
      </c>
      <c r="D11" s="145" t="s">
        <v>309</v>
      </c>
      <c r="E11" s="146"/>
      <c r="F11" s="147">
        <v>1</v>
      </c>
      <c r="G11" s="148">
        <v>199</v>
      </c>
      <c r="H11" s="149">
        <v>434</v>
      </c>
      <c r="I11" s="150" t="s">
        <v>310</v>
      </c>
      <c r="J11" s="151" t="s">
        <v>311</v>
      </c>
      <c r="K11" s="290" t="s">
        <v>312</v>
      </c>
      <c r="L11" s="352"/>
      <c r="M11" s="353"/>
      <c r="N11" s="354"/>
    </row>
    <row r="12" spans="1:14" ht="22.5" customHeight="1" x14ac:dyDescent="0.25">
      <c r="A12" s="383"/>
      <c r="B12" s="152" t="s">
        <v>313</v>
      </c>
      <c r="C12" s="132" t="s">
        <v>314</v>
      </c>
      <c r="D12" s="153" t="s">
        <v>315</v>
      </c>
      <c r="E12" s="132"/>
      <c r="F12" s="134">
        <v>6.8000000000000005E-2</v>
      </c>
      <c r="G12" s="135">
        <v>802.36</v>
      </c>
      <c r="H12" s="154">
        <v>3432.09</v>
      </c>
      <c r="I12" s="155">
        <v>722.17</v>
      </c>
      <c r="J12" s="133" t="s">
        <v>316</v>
      </c>
      <c r="K12" s="291" t="s">
        <v>306</v>
      </c>
      <c r="L12" s="425"/>
      <c r="M12" s="426"/>
      <c r="N12" s="427"/>
    </row>
    <row r="13" spans="1:14" ht="24.75" customHeight="1" x14ac:dyDescent="0.25">
      <c r="A13" s="383"/>
      <c r="B13" s="317" t="s">
        <v>317</v>
      </c>
      <c r="C13" s="256" t="s">
        <v>318</v>
      </c>
      <c r="D13" s="255" t="s">
        <v>319</v>
      </c>
      <c r="E13" s="256" t="s">
        <v>320</v>
      </c>
      <c r="F13" s="319">
        <v>0.33489999999999998</v>
      </c>
      <c r="G13" s="320">
        <v>2825</v>
      </c>
      <c r="H13" s="321">
        <v>7372</v>
      </c>
      <c r="I13" s="322">
        <v>2763</v>
      </c>
      <c r="J13" s="323" t="s">
        <v>321</v>
      </c>
      <c r="K13" s="324" t="s">
        <v>322</v>
      </c>
      <c r="L13" s="422" t="s">
        <v>386</v>
      </c>
      <c r="M13" s="423"/>
      <c r="N13" s="424"/>
    </row>
    <row r="14" spans="1:14" ht="36.75" customHeight="1" thickBot="1" x14ac:dyDescent="0.3">
      <c r="A14" s="384"/>
      <c r="B14" s="249" t="s">
        <v>390</v>
      </c>
      <c r="C14" s="205" t="s">
        <v>391</v>
      </c>
      <c r="D14" s="206"/>
      <c r="E14" s="205"/>
      <c r="F14" s="207"/>
      <c r="G14" s="208">
        <v>12000</v>
      </c>
      <c r="H14" s="209" t="s">
        <v>54</v>
      </c>
      <c r="I14" s="210" t="s">
        <v>54</v>
      </c>
      <c r="J14" s="211"/>
      <c r="K14" s="292" t="s">
        <v>54</v>
      </c>
      <c r="L14" s="349" t="s">
        <v>392</v>
      </c>
      <c r="M14" s="350"/>
      <c r="N14" s="351"/>
    </row>
    <row r="15" spans="1:14" ht="24.75" customHeight="1" x14ac:dyDescent="0.25">
      <c r="A15" s="376" t="s">
        <v>323</v>
      </c>
      <c r="B15" s="318" t="s">
        <v>324</v>
      </c>
      <c r="C15" s="146" t="s">
        <v>325</v>
      </c>
      <c r="D15" s="325" t="s">
        <v>326</v>
      </c>
      <c r="E15" s="146" t="s">
        <v>320</v>
      </c>
      <c r="F15" s="147">
        <v>0.14380000000000001</v>
      </c>
      <c r="G15" s="173">
        <v>2234</v>
      </c>
      <c r="H15" s="326">
        <v>4716</v>
      </c>
      <c r="I15" s="327">
        <v>1755</v>
      </c>
      <c r="J15" s="174" t="s">
        <v>327</v>
      </c>
      <c r="K15" s="299" t="s">
        <v>328</v>
      </c>
      <c r="L15" s="352" t="s">
        <v>385</v>
      </c>
      <c r="M15" s="353"/>
      <c r="N15" s="354"/>
    </row>
    <row r="16" spans="1:14" x14ac:dyDescent="0.25">
      <c r="A16" s="377"/>
      <c r="B16" s="373" t="s">
        <v>329</v>
      </c>
      <c r="C16" s="254" t="s">
        <v>330</v>
      </c>
      <c r="D16" s="255"/>
      <c r="E16" s="256" t="s">
        <v>320</v>
      </c>
      <c r="F16" s="257">
        <v>0.88790000000000002</v>
      </c>
      <c r="G16" s="159"/>
      <c r="H16" s="160"/>
      <c r="I16" s="161"/>
      <c r="J16" s="166"/>
      <c r="K16" s="294"/>
      <c r="L16" s="355"/>
      <c r="M16" s="356"/>
      <c r="N16" s="357"/>
    </row>
    <row r="17" spans="1:14" ht="15" customHeight="1" x14ac:dyDescent="0.25">
      <c r="A17" s="377"/>
      <c r="B17" s="373"/>
      <c r="C17" s="258" t="s">
        <v>331</v>
      </c>
      <c r="D17" s="259"/>
      <c r="E17" s="168" t="s">
        <v>320</v>
      </c>
      <c r="F17" s="169">
        <v>1</v>
      </c>
      <c r="G17" s="170"/>
      <c r="H17" s="260"/>
      <c r="I17" s="261"/>
      <c r="J17" s="262"/>
      <c r="K17" s="295"/>
      <c r="L17" s="361"/>
      <c r="M17" s="362"/>
      <c r="N17" s="363"/>
    </row>
    <row r="18" spans="1:14" x14ac:dyDescent="0.25">
      <c r="A18" s="377"/>
      <c r="B18" s="373"/>
      <c r="C18" s="163" t="s">
        <v>332</v>
      </c>
      <c r="D18" s="156"/>
      <c r="E18" s="157" t="s">
        <v>320</v>
      </c>
      <c r="F18" s="158">
        <v>0.18</v>
      </c>
      <c r="G18" s="159"/>
      <c r="H18" s="160"/>
      <c r="I18" s="161"/>
      <c r="J18" s="166"/>
      <c r="K18" s="294"/>
      <c r="L18" s="358" t="s">
        <v>387</v>
      </c>
      <c r="M18" s="359"/>
      <c r="N18" s="360"/>
    </row>
    <row r="19" spans="1:14" ht="24.75" customHeight="1" x14ac:dyDescent="0.25">
      <c r="A19" s="377"/>
      <c r="B19" s="152" t="s">
        <v>333</v>
      </c>
      <c r="C19" s="132" t="s">
        <v>334</v>
      </c>
      <c r="D19" s="153" t="s">
        <v>54</v>
      </c>
      <c r="E19" s="132" t="s">
        <v>320</v>
      </c>
      <c r="F19" s="134">
        <v>1</v>
      </c>
      <c r="G19" s="263">
        <v>4998</v>
      </c>
      <c r="H19" s="154">
        <v>1800</v>
      </c>
      <c r="I19" s="155" t="s">
        <v>54</v>
      </c>
      <c r="J19" s="133" t="s">
        <v>335</v>
      </c>
      <c r="K19" s="291" t="s">
        <v>336</v>
      </c>
      <c r="L19" s="419"/>
      <c r="M19" s="420"/>
      <c r="N19" s="421"/>
    </row>
    <row r="20" spans="1:14" ht="24.75" customHeight="1" thickBot="1" x14ac:dyDescent="0.3">
      <c r="A20" s="378"/>
      <c r="B20" s="250" t="s">
        <v>337</v>
      </c>
      <c r="C20" s="215" t="s">
        <v>338</v>
      </c>
      <c r="D20" s="216" t="s">
        <v>339</v>
      </c>
      <c r="E20" s="217" t="s">
        <v>320</v>
      </c>
      <c r="F20" s="218">
        <v>0.1</v>
      </c>
      <c r="G20" s="219">
        <v>2852</v>
      </c>
      <c r="H20" s="220">
        <v>3595</v>
      </c>
      <c r="I20" s="221">
        <v>400</v>
      </c>
      <c r="J20" s="222" t="s">
        <v>340</v>
      </c>
      <c r="K20" s="296" t="s">
        <v>341</v>
      </c>
      <c r="L20" s="414" t="s">
        <v>378</v>
      </c>
      <c r="M20" s="415"/>
      <c r="N20" s="416"/>
    </row>
    <row r="21" spans="1:14" x14ac:dyDescent="0.25">
      <c r="A21" s="376" t="s">
        <v>377</v>
      </c>
      <c r="B21" s="223"/>
      <c r="C21" s="283"/>
      <c r="D21" s="224" t="s">
        <v>342</v>
      </c>
      <c r="E21" s="212"/>
      <c r="F21" s="213">
        <v>1</v>
      </c>
      <c r="G21" s="214">
        <v>57</v>
      </c>
      <c r="H21" s="385" t="s">
        <v>343</v>
      </c>
      <c r="I21" s="386"/>
      <c r="J21" s="391" t="s">
        <v>132</v>
      </c>
      <c r="K21" s="297" t="s">
        <v>341</v>
      </c>
      <c r="L21" s="268"/>
      <c r="M21" s="275"/>
      <c r="N21" s="274"/>
    </row>
    <row r="22" spans="1:14" x14ac:dyDescent="0.25">
      <c r="A22" s="377"/>
      <c r="B22" s="162"/>
      <c r="C22" s="284"/>
      <c r="D22" s="167" t="s">
        <v>344</v>
      </c>
      <c r="E22" s="168"/>
      <c r="F22" s="169">
        <v>1</v>
      </c>
      <c r="G22" s="170">
        <v>60</v>
      </c>
      <c r="H22" s="387"/>
      <c r="I22" s="388"/>
      <c r="J22" s="392"/>
      <c r="K22" s="295" t="s">
        <v>341</v>
      </c>
      <c r="L22" s="402"/>
      <c r="M22" s="403"/>
      <c r="N22" s="404"/>
    </row>
    <row r="23" spans="1:14" x14ac:dyDescent="0.25">
      <c r="A23" s="377"/>
      <c r="B23" s="162" t="s">
        <v>345</v>
      </c>
      <c r="C23" s="284" t="s">
        <v>346</v>
      </c>
      <c r="D23" s="167" t="s">
        <v>347</v>
      </c>
      <c r="E23" s="168"/>
      <c r="F23" s="169">
        <v>1</v>
      </c>
      <c r="G23" s="170">
        <v>89</v>
      </c>
      <c r="H23" s="387"/>
      <c r="I23" s="388"/>
      <c r="J23" s="392"/>
      <c r="K23" s="295" t="s">
        <v>341</v>
      </c>
      <c r="L23" s="405"/>
      <c r="M23" s="406"/>
      <c r="N23" s="407"/>
    </row>
    <row r="24" spans="1:14" x14ac:dyDescent="0.25">
      <c r="A24" s="377"/>
      <c r="B24" s="171"/>
      <c r="C24" s="284"/>
      <c r="D24" s="165" t="s">
        <v>348</v>
      </c>
      <c r="E24" s="164"/>
      <c r="F24" s="169">
        <v>1</v>
      </c>
      <c r="G24" s="140">
        <v>20</v>
      </c>
      <c r="H24" s="387"/>
      <c r="I24" s="388"/>
      <c r="J24" s="392"/>
      <c r="K24" s="295" t="s">
        <v>341</v>
      </c>
      <c r="L24" s="269"/>
      <c r="M24" s="276"/>
      <c r="N24" s="277"/>
    </row>
    <row r="25" spans="1:14" ht="14.4" thickBot="1" x14ac:dyDescent="0.3">
      <c r="A25" s="378"/>
      <c r="B25" s="225"/>
      <c r="C25" s="285"/>
      <c r="D25" s="226" t="s">
        <v>349</v>
      </c>
      <c r="E25" s="227"/>
      <c r="F25" s="228">
        <v>1</v>
      </c>
      <c r="G25" s="229">
        <v>29</v>
      </c>
      <c r="H25" s="389"/>
      <c r="I25" s="390"/>
      <c r="J25" s="393"/>
      <c r="K25" s="298" t="s">
        <v>341</v>
      </c>
      <c r="L25" s="270"/>
      <c r="M25" s="278"/>
      <c r="N25" s="279"/>
    </row>
    <row r="26" spans="1:14" ht="24.75" customHeight="1" x14ac:dyDescent="0.25">
      <c r="A26" s="379" t="s">
        <v>350</v>
      </c>
      <c r="B26" s="230" t="s">
        <v>351</v>
      </c>
      <c r="C26" s="201" t="s">
        <v>352</v>
      </c>
      <c r="D26" s="231" t="s">
        <v>353</v>
      </c>
      <c r="E26" s="201"/>
      <c r="F26" s="232">
        <v>9.0939999999999993E-2</v>
      </c>
      <c r="G26" s="204">
        <v>9470.51</v>
      </c>
      <c r="H26" s="233"/>
      <c r="I26" s="234"/>
      <c r="J26" s="202" t="s">
        <v>354</v>
      </c>
      <c r="K26" s="293" t="s">
        <v>355</v>
      </c>
      <c r="L26" s="399"/>
      <c r="M26" s="400"/>
      <c r="N26" s="401"/>
    </row>
    <row r="27" spans="1:14" ht="24.75" customHeight="1" x14ac:dyDescent="0.25">
      <c r="A27" s="380"/>
      <c r="B27" s="172" t="s">
        <v>356</v>
      </c>
      <c r="C27" s="146" t="s">
        <v>357</v>
      </c>
      <c r="D27" s="175"/>
      <c r="E27" s="146"/>
      <c r="F27" s="147">
        <v>1</v>
      </c>
      <c r="G27" s="173">
        <v>6437</v>
      </c>
      <c r="H27" s="394" t="s">
        <v>54</v>
      </c>
      <c r="I27" s="395"/>
      <c r="J27" s="174" t="s">
        <v>358</v>
      </c>
      <c r="K27" s="299" t="s">
        <v>359</v>
      </c>
      <c r="L27" s="271"/>
      <c r="M27" s="280"/>
      <c r="N27" s="281"/>
    </row>
    <row r="28" spans="1:14" ht="24.75" customHeight="1" x14ac:dyDescent="0.25">
      <c r="A28" s="380"/>
      <c r="B28" s="152" t="s">
        <v>360</v>
      </c>
      <c r="C28" s="132" t="s">
        <v>361</v>
      </c>
      <c r="D28" s="153" t="s">
        <v>362</v>
      </c>
      <c r="E28" s="176"/>
      <c r="F28" s="147">
        <v>1</v>
      </c>
      <c r="G28" s="135">
        <v>72</v>
      </c>
      <c r="H28" s="177"/>
      <c r="I28" s="155">
        <v>72</v>
      </c>
      <c r="J28" s="133" t="s">
        <v>305</v>
      </c>
      <c r="K28" s="291" t="s">
        <v>363</v>
      </c>
      <c r="L28" s="364" t="s">
        <v>364</v>
      </c>
      <c r="M28" s="365"/>
      <c r="N28" s="366"/>
    </row>
    <row r="29" spans="1:14" ht="24.75" customHeight="1" x14ac:dyDescent="0.25">
      <c r="A29" s="380"/>
      <c r="B29" s="152" t="s">
        <v>324</v>
      </c>
      <c r="C29" s="132" t="s">
        <v>365</v>
      </c>
      <c r="D29" s="153" t="s">
        <v>366</v>
      </c>
      <c r="E29" s="176"/>
      <c r="F29" s="178">
        <v>0.30449999999999999</v>
      </c>
      <c r="G29" s="135">
        <v>172</v>
      </c>
      <c r="H29" s="154">
        <v>0</v>
      </c>
      <c r="I29" s="155">
        <v>0</v>
      </c>
      <c r="J29" s="133"/>
      <c r="K29" s="291"/>
      <c r="L29" s="364" t="s">
        <v>367</v>
      </c>
      <c r="M29" s="365"/>
      <c r="N29" s="366"/>
    </row>
    <row r="30" spans="1:14" ht="24.75" customHeight="1" thickBot="1" x14ac:dyDescent="0.3">
      <c r="A30" s="381"/>
      <c r="B30" s="235"/>
      <c r="C30" s="205" t="s">
        <v>368</v>
      </c>
      <c r="D30" s="236"/>
      <c r="E30" s="237"/>
      <c r="F30" s="238">
        <v>1</v>
      </c>
      <c r="G30" s="208">
        <v>12587</v>
      </c>
      <c r="H30" s="239"/>
      <c r="I30" s="240"/>
      <c r="J30" s="211" t="s">
        <v>354</v>
      </c>
      <c r="K30" s="292" t="s">
        <v>355</v>
      </c>
      <c r="L30" s="431"/>
      <c r="M30" s="432"/>
      <c r="N30" s="433"/>
    </row>
    <row r="31" spans="1:14" ht="24.75" customHeight="1" x14ac:dyDescent="0.25">
      <c r="A31" s="379" t="s">
        <v>373</v>
      </c>
      <c r="B31" s="251" t="s">
        <v>369</v>
      </c>
      <c r="C31" s="241" t="s">
        <v>388</v>
      </c>
      <c r="D31" s="242"/>
      <c r="E31" s="201"/>
      <c r="F31" s="203">
        <v>1</v>
      </c>
      <c r="G31" s="204"/>
      <c r="H31" s="242"/>
      <c r="I31" s="242"/>
      <c r="J31" s="200" t="s">
        <v>370</v>
      </c>
      <c r="K31" s="288" t="s">
        <v>371</v>
      </c>
      <c r="L31" s="399"/>
      <c r="M31" s="400"/>
      <c r="N31" s="401"/>
    </row>
    <row r="32" spans="1:14" ht="24.75" customHeight="1" thickBot="1" x14ac:dyDescent="0.3">
      <c r="A32" s="381"/>
      <c r="B32" s="252"/>
      <c r="C32" s="217" t="s">
        <v>389</v>
      </c>
      <c r="D32" s="211"/>
      <c r="E32" s="205"/>
      <c r="F32" s="238">
        <v>1</v>
      </c>
      <c r="G32" s="208">
        <v>18112</v>
      </c>
      <c r="H32" s="208"/>
      <c r="I32" s="208"/>
      <c r="J32" s="211" t="s">
        <v>370</v>
      </c>
      <c r="K32" s="300" t="s">
        <v>371</v>
      </c>
      <c r="L32" s="396"/>
      <c r="M32" s="397"/>
      <c r="N32" s="398"/>
    </row>
  </sheetData>
  <mergeCells count="37">
    <mergeCell ref="L32:N32"/>
    <mergeCell ref="L31:N31"/>
    <mergeCell ref="C5:C6"/>
    <mergeCell ref="D5:D6"/>
    <mergeCell ref="F5:F6"/>
    <mergeCell ref="L22:N23"/>
    <mergeCell ref="L26:N26"/>
    <mergeCell ref="L5:N6"/>
    <mergeCell ref="L20:N20"/>
    <mergeCell ref="K5:K6"/>
    <mergeCell ref="L19:N19"/>
    <mergeCell ref="L13:N13"/>
    <mergeCell ref="L12:N12"/>
    <mergeCell ref="L9:N11"/>
    <mergeCell ref="L29:N29"/>
    <mergeCell ref="L30:N30"/>
    <mergeCell ref="A15:A20"/>
    <mergeCell ref="A26:A30"/>
    <mergeCell ref="A8:A14"/>
    <mergeCell ref="A31:A32"/>
    <mergeCell ref="H21:I25"/>
    <mergeCell ref="H27:I27"/>
    <mergeCell ref="A21:A25"/>
    <mergeCell ref="L28:N28"/>
    <mergeCell ref="B5:B6"/>
    <mergeCell ref="E5:E6"/>
    <mergeCell ref="G5:G6"/>
    <mergeCell ref="H5:I5"/>
    <mergeCell ref="J5:J6"/>
    <mergeCell ref="B16:B18"/>
    <mergeCell ref="B9:B10"/>
    <mergeCell ref="J21:J25"/>
    <mergeCell ref="L14:N14"/>
    <mergeCell ref="L15:N15"/>
    <mergeCell ref="L16:N16"/>
    <mergeCell ref="L18:N18"/>
    <mergeCell ref="L17:N17"/>
  </mergeCells>
  <pageMargins left="0.33" right="0.36" top="0.74803149606299213" bottom="0.51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1.1- NAUS, LOCALS I OFICINES</vt:lpstr>
      <vt:lpstr>1.2-APARCAMENTS</vt:lpstr>
      <vt:lpstr>1.3- HABITATGES</vt:lpstr>
      <vt:lpstr>1.4- SOLARS</vt:lpstr>
      <vt:lpstr>'1.1- NAUS, LOCALS I OFICINES'!Área_de_impresión</vt:lpstr>
      <vt:lpstr>'1.3- HABITATGES'!Títulos_a_imprimir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Domínguez</dc:creator>
  <cp:lastModifiedBy>Lidia Dominguez</cp:lastModifiedBy>
  <cp:lastPrinted>2021-12-23T08:41:46Z</cp:lastPrinted>
  <dcterms:created xsi:type="dcterms:W3CDTF">2018-02-14T08:57:54Z</dcterms:created>
  <dcterms:modified xsi:type="dcterms:W3CDTF">2021-12-23T08:41:51Z</dcterms:modified>
</cp:coreProperties>
</file>