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Econòmica\PATRIMONI PUMSA\"/>
    </mc:Choice>
  </mc:AlternateContent>
  <xr:revisionPtr revIDLastSave="0" documentId="13_ncr:1_{C9B3AFE8-D21E-4A83-A2E3-B12A3F03609A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1.1- NAUS, LOCALS I OFICINES" sheetId="3" r:id="rId1"/>
    <sheet name="1.2-APARCAMENTS" sheetId="1" r:id="rId2"/>
    <sheet name="1.3- HABITATGES" sheetId="6" r:id="rId3"/>
    <sheet name="1.4- SOLARS" sheetId="9" r:id="rId4"/>
  </sheets>
  <definedNames>
    <definedName name="_xlnm._FilterDatabase" localSheetId="2" hidden="1">'1.3- HABITATGES'!$A$5:$I$73</definedName>
    <definedName name="_xlnm.Print_Area" localSheetId="0">'1.1- NAUS, LOCALS I OFICINES'!$A$1:$F$105</definedName>
    <definedName name="_xlnm.Print_Titles" localSheetId="2">'1.3- HABITATGES'!$1:$5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9" l="1"/>
  <c r="G23" i="1"/>
  <c r="G22" i="1"/>
  <c r="G21" i="1"/>
  <c r="G19" i="1"/>
  <c r="G18" i="1"/>
  <c r="G17" i="1"/>
  <c r="G16" i="1"/>
  <c r="G15" i="1"/>
  <c r="G14" i="1"/>
  <c r="G12" i="1"/>
  <c r="G11" i="1"/>
  <c r="G10" i="1"/>
  <c r="E68" i="3" l="1"/>
  <c r="E67" i="3"/>
  <c r="F43" i="3"/>
  <c r="E24" i="3"/>
  <c r="E11" i="3"/>
  <c r="E10" i="3"/>
  <c r="F60" i="3"/>
  <c r="F50" i="3"/>
  <c r="F29" i="3"/>
  <c r="F28" i="3"/>
  <c r="D74" i="6"/>
  <c r="E29" i="6" l="1"/>
  <c r="G29" i="6" s="1"/>
  <c r="E6" i="6"/>
  <c r="G6" i="6" s="1"/>
  <c r="N35" i="1"/>
  <c r="J35" i="1"/>
  <c r="F35" i="1"/>
  <c r="L35" i="1"/>
  <c r="H35" i="1"/>
  <c r="H47" i="1" s="1"/>
  <c r="O33" i="1"/>
  <c r="K33" i="1"/>
  <c r="G33" i="1"/>
  <c r="G32" i="1"/>
  <c r="G31" i="1"/>
  <c r="D39" i="1"/>
  <c r="D45" i="1"/>
  <c r="O35" i="1" l="1"/>
  <c r="K35" i="1"/>
  <c r="L47" i="1"/>
  <c r="G38" i="1" l="1"/>
  <c r="G34" i="1"/>
  <c r="G25" i="1"/>
  <c r="G30" i="1"/>
  <c r="G28" i="1"/>
  <c r="G26" i="1"/>
  <c r="G24" i="1"/>
  <c r="G9" i="1"/>
  <c r="F105" i="3"/>
  <c r="F93" i="3"/>
  <c r="F82" i="3"/>
  <c r="F97" i="3"/>
  <c r="F91" i="3"/>
  <c r="E89" i="3"/>
  <c r="F89" i="3" s="1"/>
  <c r="E72" i="3"/>
  <c r="F72" i="3" s="1"/>
  <c r="F74" i="3"/>
  <c r="F70" i="3"/>
  <c r="E64" i="3"/>
  <c r="E61" i="3"/>
  <c r="E52" i="3"/>
  <c r="C45" i="3"/>
  <c r="G29" i="1" l="1"/>
  <c r="D35" i="1"/>
  <c r="F24" i="3"/>
  <c r="G35" i="1" l="1"/>
  <c r="D47" i="1"/>
  <c r="F11" i="3"/>
  <c r="F10" i="3"/>
  <c r="E9" i="3"/>
  <c r="C9" i="3"/>
  <c r="C34" i="3" l="1"/>
  <c r="E34" i="3" l="1"/>
  <c r="E35" i="3"/>
  <c r="C49" i="3" l="1"/>
  <c r="E14" i="3"/>
  <c r="C14" i="3"/>
  <c r="C42" i="3" l="1"/>
  <c r="E41" i="3" l="1"/>
  <c r="E42" i="3"/>
  <c r="F42" i="3" s="1"/>
  <c r="F47" i="3"/>
  <c r="F46" i="3"/>
  <c r="C31" i="3" l="1"/>
  <c r="E33" i="3" l="1"/>
  <c r="E32" i="3"/>
  <c r="E31" i="3"/>
  <c r="F31" i="3" s="1"/>
  <c r="E30" i="3"/>
  <c r="O30" i="1" l="1"/>
  <c r="O27" i="1"/>
  <c r="O26" i="1"/>
  <c r="O21" i="1"/>
  <c r="O17" i="1"/>
  <c r="O10" i="1"/>
  <c r="O9" i="1"/>
  <c r="K25" i="1"/>
  <c r="K30" i="1"/>
  <c r="K29" i="1"/>
  <c r="K28" i="1"/>
  <c r="K27" i="1"/>
  <c r="K26" i="1"/>
  <c r="K23" i="1"/>
  <c r="K21" i="1"/>
  <c r="K20" i="1"/>
  <c r="K19" i="1"/>
  <c r="K18" i="1"/>
  <c r="K17" i="1"/>
  <c r="K16" i="1"/>
  <c r="K15" i="1"/>
  <c r="K14" i="1"/>
  <c r="K13" i="1"/>
  <c r="K11" i="1"/>
  <c r="F101" i="3" l="1"/>
  <c r="E49" i="3"/>
  <c r="F30" i="3" l="1"/>
  <c r="F95" i="3" l="1"/>
  <c r="F22" i="3"/>
  <c r="F7" i="3"/>
  <c r="E26" i="3" l="1"/>
  <c r="C86" i="3"/>
  <c r="F86" i="3" s="1"/>
  <c r="C85" i="3"/>
  <c r="F85" i="3" s="1"/>
  <c r="E84" i="3"/>
  <c r="F87" i="3"/>
  <c r="F68" i="3"/>
  <c r="F67" i="3"/>
  <c r="E66" i="3"/>
  <c r="C66" i="3"/>
  <c r="F64" i="3"/>
  <c r="F63" i="3"/>
  <c r="F62" i="3"/>
  <c r="F61" i="3"/>
  <c r="F59" i="3"/>
  <c r="F58" i="3"/>
  <c r="F56" i="3"/>
  <c r="F55" i="3"/>
  <c r="F53" i="3"/>
  <c r="F52" i="3"/>
  <c r="F51" i="3"/>
  <c r="F41" i="3"/>
  <c r="F40" i="3"/>
  <c r="F39" i="3"/>
  <c r="F38" i="3"/>
  <c r="F37" i="3"/>
  <c r="F36" i="3"/>
  <c r="F33" i="3"/>
  <c r="F32" i="3"/>
  <c r="F35" i="3"/>
  <c r="F34" i="3"/>
  <c r="F27" i="3"/>
  <c r="C84" i="3" l="1"/>
  <c r="C26" i="3" l="1"/>
  <c r="F16" i="3"/>
  <c r="F17" i="3"/>
  <c r="F18" i="3"/>
  <c r="F19" i="3"/>
  <c r="F20" i="3"/>
  <c r="F15" i="3"/>
</calcChain>
</file>

<file path=xl/sharedStrings.xml><?xml version="1.0" encoding="utf-8"?>
<sst xmlns="http://schemas.openxmlformats.org/spreadsheetml/2006/main" count="622" uniqueCount="399">
  <si>
    <t>COTXE</t>
  </si>
  <si>
    <t>€ mes</t>
  </si>
  <si>
    <t>MOTO</t>
  </si>
  <si>
    <t>004L02</t>
  </si>
  <si>
    <t>012L02</t>
  </si>
  <si>
    <t>021L02</t>
  </si>
  <si>
    <t>021L05</t>
  </si>
  <si>
    <t>023L04</t>
  </si>
  <si>
    <t>026L03</t>
  </si>
  <si>
    <t>026L12</t>
  </si>
  <si>
    <t>039L03</t>
  </si>
  <si>
    <t>042L03</t>
  </si>
  <si>
    <t>044L01</t>
  </si>
  <si>
    <t>049L04</t>
  </si>
  <si>
    <t>"La Llàntia" (c. La Boixa, 22)</t>
  </si>
  <si>
    <t>050L06</t>
  </si>
  <si>
    <t>053L02</t>
  </si>
  <si>
    <t>carrer Carlemany, 8-12</t>
  </si>
  <si>
    <t>058L02</t>
  </si>
  <si>
    <t>c. Cristòfol Colom</t>
  </si>
  <si>
    <t>059L02</t>
  </si>
  <si>
    <t>c. Churruca, 84-88 (annex habitatges)</t>
  </si>
  <si>
    <t>065L01</t>
  </si>
  <si>
    <t>c. Antoni de Solís (fase I i II)</t>
  </si>
  <si>
    <t>069L01</t>
  </si>
  <si>
    <t>072L01</t>
  </si>
  <si>
    <t>079L01</t>
  </si>
  <si>
    <t>080L03</t>
  </si>
  <si>
    <t>083L01</t>
  </si>
  <si>
    <t>083L02</t>
  </si>
  <si>
    <t>084L02</t>
  </si>
  <si>
    <t>023L02</t>
  </si>
  <si>
    <t>APARCAMENTS GESTIONATS PER PUMSA</t>
  </si>
  <si>
    <r>
      <t>c. Floridablanca, 118</t>
    </r>
    <r>
      <rPr>
        <sz val="8"/>
        <color theme="1"/>
        <rFont val="Verdana"/>
        <family val="2"/>
      </rPr>
      <t xml:space="preserve"> (Can Gassol)</t>
    </r>
  </si>
  <si>
    <t>Avinguda del Perú, 26 (Rocafonda)</t>
  </si>
  <si>
    <t>Plaça de la Gatassa, 19</t>
  </si>
  <si>
    <t>"Els Menuts" (c. de Francisco Herrera, 71)</t>
  </si>
  <si>
    <t>Edifici Vallveric (c. de Vallveric, 93)</t>
  </si>
  <si>
    <t xml:space="preserve">c. Vasco Nuñez de Balboa, 10-12 </t>
  </si>
  <si>
    <t>Parc Central (Camí de la Geganta, 2)</t>
  </si>
  <si>
    <t xml:space="preserve">Plaça de Cuba, 25  </t>
  </si>
  <si>
    <t>Plaça Granollers (Camí de la Geganta, 82)</t>
  </si>
  <si>
    <t xml:space="preserve">Plaça de les Tereses, 42  </t>
  </si>
  <si>
    <t>c. El Rierot, 6</t>
  </si>
  <si>
    <t>Camí Ral - Hospital (Camí Ral, 264)</t>
  </si>
  <si>
    <t>c. Juan Meléndez Valdés, 15-17</t>
  </si>
  <si>
    <t>Edifici El Rengle (c.Jaume Vicens Vives, 10)</t>
  </si>
  <si>
    <t>Edifici Passeig de Marina (c. Jaume Vicens Vives, 10)</t>
  </si>
  <si>
    <t>c. Terrassa, 7</t>
  </si>
  <si>
    <t>c. Jaume Comas i Jo, 12</t>
  </si>
  <si>
    <t>LLOGADES</t>
  </si>
  <si>
    <t>TRASTERS</t>
  </si>
  <si>
    <t>-</t>
  </si>
  <si>
    <t>Via Europa, 2 (c. Irlanda, 42)</t>
  </si>
  <si>
    <t>Cafè de Mar (c. Damià Campeny, 16)</t>
  </si>
  <si>
    <t>SITUACIÓ</t>
  </si>
  <si>
    <t>020L01</t>
  </si>
  <si>
    <t>042L01</t>
  </si>
  <si>
    <t>Edifici Vallveric (Oficines)</t>
  </si>
  <si>
    <t>042L02</t>
  </si>
  <si>
    <t>050L05</t>
  </si>
  <si>
    <t>Edifici Baixada Espenyes (local i 4 oficines)</t>
  </si>
  <si>
    <t>002L02</t>
  </si>
  <si>
    <t>020L03</t>
  </si>
  <si>
    <t>080L04</t>
  </si>
  <si>
    <t>084L04</t>
  </si>
  <si>
    <t>Edifici El Rengle</t>
  </si>
  <si>
    <t xml:space="preserve">    Local 0.02</t>
  </si>
  <si>
    <t>LLIURE</t>
  </si>
  <si>
    <t xml:space="preserve">    Local 1.02</t>
  </si>
  <si>
    <t xml:space="preserve">    Local 1.03</t>
  </si>
  <si>
    <t xml:space="preserve">    Local 1.05</t>
  </si>
  <si>
    <t xml:space="preserve">    Local 1.06</t>
  </si>
  <si>
    <t xml:space="preserve">    Local 1.07</t>
  </si>
  <si>
    <t xml:space="preserve">    Local 2.03</t>
  </si>
  <si>
    <t xml:space="preserve">    Local 2.04</t>
  </si>
  <si>
    <t xml:space="preserve">    Local 2.06</t>
  </si>
  <si>
    <t xml:space="preserve">    Local 3.03</t>
  </si>
  <si>
    <t>AVL IBERICA</t>
  </si>
  <si>
    <t xml:space="preserve">    Local 3.09</t>
  </si>
  <si>
    <t>FUNDACIÓ TCM</t>
  </si>
  <si>
    <t>AUTOMOVILS AR MOTORS</t>
  </si>
  <si>
    <t xml:space="preserve">    Repuntadora, 36 Nau 1</t>
  </si>
  <si>
    <t xml:space="preserve">    Repuntadora, 34 Nau 2</t>
  </si>
  <si>
    <t xml:space="preserve">    Repuntadora, 28 Nau 5</t>
  </si>
  <si>
    <t xml:space="preserve">    Repuntadora, 32 Nau 3</t>
  </si>
  <si>
    <t xml:space="preserve">    Repuntadora, 30 Nau 4</t>
  </si>
  <si>
    <t xml:space="preserve">    Repuntadora, 26 Nau 6</t>
  </si>
  <si>
    <t>€m²</t>
  </si>
  <si>
    <t>Edifici Vallveric (naus)</t>
  </si>
  <si>
    <t>TERRAKLINKER "GRES DE BREDA"</t>
  </si>
  <si>
    <t>TELLUS IGNIS</t>
  </si>
  <si>
    <t>GIROPUC EVASION</t>
  </si>
  <si>
    <t>ABANIK PRODUCCIONES, S.L.U.</t>
  </si>
  <si>
    <t xml:space="preserve">    Planta Baixa </t>
  </si>
  <si>
    <t>ALIQUID MOVET, S.L.</t>
  </si>
  <si>
    <t>XAMMAR ESTUDI PILATES i FISIOTERÀPIA, S.C.P.</t>
  </si>
  <si>
    <t>LLOGATER</t>
  </si>
  <si>
    <t>ARXIU PUMSA</t>
  </si>
  <si>
    <t>OFFICE COMUNITARI</t>
  </si>
  <si>
    <t xml:space="preserve">    Planta Baixa - Oficina 1</t>
  </si>
  <si>
    <t xml:space="preserve">    Planta Baixa - Oficina 2</t>
  </si>
  <si>
    <t xml:space="preserve">    Planta Baixa - Oficina 3</t>
  </si>
  <si>
    <t xml:space="preserve">    Planta Baixa - Oficina 4</t>
  </si>
  <si>
    <t xml:space="preserve">    Planta Primera - Oficina 2</t>
  </si>
  <si>
    <t xml:space="preserve">    Planta Primera - Oficina 3</t>
  </si>
  <si>
    <t xml:space="preserve">    Planta Primera - Oficina 5</t>
  </si>
  <si>
    <t xml:space="preserve">    Planta Primera - Oficina 6</t>
  </si>
  <si>
    <t xml:space="preserve">    Planta Primera - Oficina 7</t>
  </si>
  <si>
    <t xml:space="preserve">    Planta Segona - Oficina 1</t>
  </si>
  <si>
    <t xml:space="preserve">    Planta Segona - Oficina 2</t>
  </si>
  <si>
    <t xml:space="preserve">    Planta Segona - Oficina 3</t>
  </si>
  <si>
    <t xml:space="preserve">    Planta Segona - Oficina 4</t>
  </si>
  <si>
    <t xml:space="preserve">    Planta Primera</t>
  </si>
  <si>
    <t>SOP.TECN. GLOBAL DE SERV., SL</t>
  </si>
  <si>
    <t>SENSALIA, SL</t>
  </si>
  <si>
    <t xml:space="preserve">    Planta Primera NAU</t>
  </si>
  <si>
    <t xml:space="preserve">    Planta Segona</t>
  </si>
  <si>
    <t>089L03</t>
  </si>
  <si>
    <t>CAN SERRAT MATARÓ SL</t>
  </si>
  <si>
    <t>021L03</t>
  </si>
  <si>
    <t>FEDERACIÓ D'ASSOCIACIONS VEÏNALS DE MATARÓ</t>
  </si>
  <si>
    <t>ADREÇA</t>
  </si>
  <si>
    <t>NÚM</t>
  </si>
  <si>
    <t>IMPORT RENDA</t>
  </si>
  <si>
    <t>SUP ÚTIL</t>
  </si>
  <si>
    <t>LOS ALAMOS</t>
  </si>
  <si>
    <t>ALMERIA</t>
  </si>
  <si>
    <t>1a</t>
  </si>
  <si>
    <t>AV. AMÈRICA</t>
  </si>
  <si>
    <t>154-156</t>
  </si>
  <si>
    <t>AVINYÓ</t>
  </si>
  <si>
    <t>4-6</t>
  </si>
  <si>
    <t>CAMÍ RAL</t>
  </si>
  <si>
    <t>CARLEMANY</t>
  </si>
  <si>
    <t>RDA.CERDANYA</t>
  </si>
  <si>
    <t>RDA. CERVANTES</t>
  </si>
  <si>
    <t>CHURRUCA</t>
  </si>
  <si>
    <t>COLÒMBIA</t>
  </si>
  <si>
    <t>PSSTGE. FRAGATA</t>
  </si>
  <si>
    <t>RDA. FRANCESC MACIÀ</t>
  </si>
  <si>
    <t>FRANK MARSHALL</t>
  </si>
  <si>
    <t>GARROTXA</t>
  </si>
  <si>
    <t>45-47</t>
  </si>
  <si>
    <t xml:space="preserve">AV. GATASSA </t>
  </si>
  <si>
    <t>GRUP LES SANTES (C.DULCINEA)</t>
  </si>
  <si>
    <t>HERRERA</t>
  </si>
  <si>
    <t>JAUME COMAS</t>
  </si>
  <si>
    <t>JAUME I</t>
  </si>
  <si>
    <t>PTGE.JAUME II EL JUST</t>
  </si>
  <si>
    <t>RDA. JAUME FERRAN</t>
  </si>
  <si>
    <t>JOAN MARAGALL</t>
  </si>
  <si>
    <t>8-12</t>
  </si>
  <si>
    <t>JOAN MIRÓ</t>
  </si>
  <si>
    <t>MARATHON</t>
  </si>
  <si>
    <t>MARE DE D. DEL CORREDOR</t>
  </si>
  <si>
    <t>MELENDEZ VALDÉS</t>
  </si>
  <si>
    <t>15-17</t>
  </si>
  <si>
    <t>MOSSEN MOLÉ</t>
  </si>
  <si>
    <t>NUÑEZ DE BALBOA</t>
  </si>
  <si>
    <t>PASCUAL MADOZ</t>
  </si>
  <si>
    <t>28-30 Escala A</t>
  </si>
  <si>
    <t>28-30 Escala B</t>
  </si>
  <si>
    <t>049L01</t>
  </si>
  <si>
    <t>PLAÇA DE LA FLOR</t>
  </si>
  <si>
    <t>PIETAT</t>
  </si>
  <si>
    <t>D'EN PUJOL</t>
  </si>
  <si>
    <t>PG. RAMON BERENGUER</t>
  </si>
  <si>
    <t>EL RIEROT</t>
  </si>
  <si>
    <t>ROCAFONDA</t>
  </si>
  <si>
    <t>ROSSELLÓ</t>
  </si>
  <si>
    <t>SANT SIMÓ</t>
  </si>
  <si>
    <t>SANT VALENTÍ</t>
  </si>
  <si>
    <t>SANTIAGO RUSIÑOL</t>
  </si>
  <si>
    <t>20-24</t>
  </si>
  <si>
    <t>SIETE PARTIDAS</t>
  </si>
  <si>
    <t>TEIÀ</t>
  </si>
  <si>
    <t>VALÈNCIA</t>
  </si>
  <si>
    <t>VIA EUROPA</t>
  </si>
  <si>
    <t>TOTAL</t>
  </si>
  <si>
    <t>Poliesportiu c. Euskadi (c. Països Bàltics)</t>
  </si>
  <si>
    <t>026L01</t>
  </si>
  <si>
    <t>026L02</t>
  </si>
  <si>
    <t>084L03</t>
  </si>
  <si>
    <t>092L01</t>
  </si>
  <si>
    <t>PREU MENSUAL LLOGUER</t>
  </si>
  <si>
    <t>SUPERFÍCIE</t>
  </si>
  <si>
    <t>Ronda de Rafael Estrany, 36   (*)</t>
  </si>
  <si>
    <t>APARCAMENT</t>
  </si>
  <si>
    <t xml:space="preserve">1.1.- OFICINES, NAUS I LOCALS </t>
  </si>
  <si>
    <t>1.3.- HABITATGES</t>
  </si>
  <si>
    <t>1.2.- APARCAMENTS</t>
  </si>
  <si>
    <r>
      <t xml:space="preserve">    Planta Primera - Oficina 1 -</t>
    </r>
    <r>
      <rPr>
        <sz val="8"/>
        <rFont val="Verdana"/>
        <family val="2"/>
      </rPr>
      <t xml:space="preserve"> OFFICE COMUNITARI</t>
    </r>
  </si>
  <si>
    <r>
      <t xml:space="preserve">    Planta Primera - Oficina 4 -</t>
    </r>
    <r>
      <rPr>
        <sz val="8"/>
        <rFont val="Verdana"/>
        <family val="2"/>
      </rPr>
      <t xml:space="preserve"> ARXIU PUMSA</t>
    </r>
  </si>
  <si>
    <t>APARCAMENTS DESTINATS A ROTACIÓ/ABONATS</t>
  </si>
  <si>
    <t xml:space="preserve">    Local 0.05.01</t>
  </si>
  <si>
    <t>% ocupació</t>
  </si>
  <si>
    <t>Local c. Pacheco, 97 Planta baixa</t>
  </si>
  <si>
    <t>Local c. Sant Simó, 15 bis, Planta baixa</t>
  </si>
  <si>
    <t xml:space="preserve">    Local Comercial (planta Baixa i planta -1)</t>
  </si>
  <si>
    <t>Local c. Pujol, 40 (Finca Sant Cristòfol, 10) Pl. Baixa+ Pl -1</t>
  </si>
  <si>
    <t>Local c. Vasco Nuñez de Balboa, 10-12 (Equipament)</t>
  </si>
  <si>
    <t>SECURITAS DIRECT ESPAÑA, SAU</t>
  </si>
  <si>
    <t xml:space="preserve">    Local 3.11.01</t>
  </si>
  <si>
    <t xml:space="preserve">    Local 3.11.02</t>
  </si>
  <si>
    <t>Pl. La Flor, 17</t>
  </si>
  <si>
    <t>c. Via Europa, 149 (Europa 1) E-2 2º 1ª</t>
  </si>
  <si>
    <t xml:space="preserve">    Local 0.05.02</t>
  </si>
  <si>
    <t xml:space="preserve">    Local 1.04 (planta primera i planta baixa)</t>
  </si>
  <si>
    <t>"El Tabalet" (c. Alarona, 2)</t>
  </si>
  <si>
    <t>Oficines PUMSA</t>
  </si>
  <si>
    <t>Edifici de Vidre (c/ Pablo Iglesias, 63)</t>
  </si>
  <si>
    <t xml:space="preserve">    Planta primera - Locals 10 i 11</t>
  </si>
  <si>
    <t xml:space="preserve">    Planta Segunda</t>
  </si>
  <si>
    <t>(Imports sense IVA)</t>
  </si>
  <si>
    <t>n/a</t>
  </si>
  <si>
    <t>MANIPULADOS ANSA, SLU</t>
  </si>
  <si>
    <t>TRANSPORTES DEL MARESME, S.A.</t>
  </si>
  <si>
    <t>B&amp;W Loudspeakers Group España</t>
  </si>
  <si>
    <t>MEDITERRANEAN LOGIST.PARTNERS</t>
  </si>
  <si>
    <t>Nau c. Bobinadora, 93 n11</t>
  </si>
  <si>
    <t>020L04</t>
  </si>
  <si>
    <t>AGENCIA ESTATAL ADMINISTRACION TRIBUTARIA (AEAT)</t>
  </si>
  <si>
    <t>GURBTEC TELECOM SL</t>
  </si>
  <si>
    <t>EPEL TECNOCAMPUS</t>
  </si>
  <si>
    <t>Masia Can Trissac de Dalt</t>
  </si>
  <si>
    <t>023L03</t>
  </si>
  <si>
    <t>Cessió gratuita Fundació Vilaseca</t>
  </si>
  <si>
    <t>LEDSLIVE SOLUTIONS SL</t>
  </si>
  <si>
    <t>CAT DEPIL GRUP</t>
  </si>
  <si>
    <t xml:space="preserve">    Planta Baixa NAU 1, 2 i 3</t>
  </si>
  <si>
    <t>046L51</t>
  </si>
  <si>
    <t>C.C.A.HER.ROCIERA DIV.PASTORA</t>
  </si>
  <si>
    <t>047L02</t>
  </si>
  <si>
    <t>AGRUP.CIENTIFICO-EXCURSIONISTA</t>
  </si>
  <si>
    <t>COPAS Y MÁS MATARÓ, SL</t>
  </si>
  <si>
    <t>059L03</t>
  </si>
  <si>
    <t>Nau Cabot i Barba</t>
  </si>
  <si>
    <t>Local c. Churruca, 84</t>
  </si>
  <si>
    <t>083L03</t>
  </si>
  <si>
    <t>C.CASTELLERA CAPGROSSOS MATARÓ</t>
  </si>
  <si>
    <t>Edifici Colla Castellera (c. Herrera, 59)</t>
  </si>
  <si>
    <t>Local Pl. de la Flor, 7 Baix 1 (c. La Boixa, 24)</t>
  </si>
  <si>
    <t>Torre Palauet (Ronda President Tarradelles, 95)</t>
  </si>
  <si>
    <t>Local Baixada Escaletes, 3-5</t>
  </si>
  <si>
    <t>Local c. Dinamarca, 10</t>
  </si>
  <si>
    <t>067L01</t>
  </si>
  <si>
    <t>059L04</t>
  </si>
  <si>
    <t>Local c. Blai Parera</t>
  </si>
  <si>
    <t>Local c. Sant Simó, 17, Planta baixa</t>
  </si>
  <si>
    <t>Local 6C (Ronda Barceló,  73A)</t>
  </si>
  <si>
    <t>Local 6D (Ronda Barceló, 73B)</t>
  </si>
  <si>
    <t>Local 6E (Ronda Barceló, 77A)</t>
  </si>
  <si>
    <t>048H01</t>
  </si>
  <si>
    <t>AJUNTAMENT DE MATARO</t>
  </si>
  <si>
    <t>Nau Manteniment (c. Comandaran, 1 (Valldeix))</t>
  </si>
  <si>
    <t>lliures</t>
  </si>
  <si>
    <t>APARCAMENTS VINCULATS AL DIPÒSIT DE VEHICLES</t>
  </si>
  <si>
    <t>Parc del Palau (c. de las Siete Partidas, 35)</t>
  </si>
  <si>
    <t xml:space="preserve">Ronda Rafael Estrany </t>
  </si>
  <si>
    <t>PROPIETAT</t>
  </si>
  <si>
    <t>€ M2</t>
  </si>
  <si>
    <t>DESPESES COMUNITAT</t>
  </si>
  <si>
    <t>IBI</t>
  </si>
  <si>
    <t>TOTAL MES</t>
  </si>
  <si>
    <t>PUMSA</t>
  </si>
  <si>
    <t>BOMBERS MADERN I CLARIANA</t>
  </si>
  <si>
    <t>PL. GATASSA</t>
  </si>
  <si>
    <t>GERMÀ DOROTEO</t>
  </si>
  <si>
    <t>MÈXIC</t>
  </si>
  <si>
    <t>QUERALBS</t>
  </si>
  <si>
    <t>REPÚBLICA DOMINICANA</t>
  </si>
  <si>
    <t>SANT DANIEL</t>
  </si>
  <si>
    <t>SANT FRANCESC DE PAULA</t>
  </si>
  <si>
    <t>26-28</t>
  </si>
  <si>
    <t>SANT JORDI</t>
  </si>
  <si>
    <t>92-94</t>
  </si>
  <si>
    <t>SECTOR O POLÍGON DE PROCEDÈNCIA</t>
  </si>
  <si>
    <t>Propietat per AM</t>
  </si>
  <si>
    <t>SUPERFÍCIE SOL  m2s.</t>
  </si>
  <si>
    <t xml:space="preserve"> SOSTRE edif. m2st</t>
  </si>
  <si>
    <t>CLAU URB.</t>
  </si>
  <si>
    <t>ÚS dominant</t>
  </si>
  <si>
    <t xml:space="preserve">OBSERVACIONS </t>
  </si>
  <si>
    <t>propietat</t>
  </si>
  <si>
    <t>residencial</t>
  </si>
  <si>
    <t>terciari</t>
  </si>
  <si>
    <t>URBANITZATS  (SOLARS)</t>
  </si>
  <si>
    <t>COMPRA DIRECTE</t>
  </si>
  <si>
    <t xml:space="preserve">GIBRALTAR </t>
  </si>
  <si>
    <t>c/Gibraltar 3-13</t>
  </si>
  <si>
    <t>1c</t>
  </si>
  <si>
    <t>RESID. (possible local en PB)</t>
  </si>
  <si>
    <t>PMU 02 LLÀNTIA</t>
  </si>
  <si>
    <t>Parcel·la A - ALELLA 1                                                      LA LLÀNTIA</t>
  </si>
  <si>
    <t>c/Alella 1-3</t>
  </si>
  <si>
    <t>RESID.-HAB LLIURE+Locals PSS</t>
  </si>
  <si>
    <t>Parcel·la C - ALELLA 2                                                    LA LLÀNTIA</t>
  </si>
  <si>
    <t>c/Alella 2-Llevantina 15</t>
  </si>
  <si>
    <t>3b</t>
  </si>
  <si>
    <t>RESID.-HAB LLIURE</t>
  </si>
  <si>
    <t>PMU 02 LLÀNTIA: UA 63 LLEVANTINA-MASNOU</t>
  </si>
  <si>
    <t>Llevantina, 13</t>
  </si>
  <si>
    <t>C/ Llevantina, 13</t>
  </si>
  <si>
    <t>38*</t>
  </si>
  <si>
    <t>1c10</t>
  </si>
  <si>
    <t>RESID.-HAB LLIURE (*pati edif)</t>
  </si>
  <si>
    <t>UA-89d</t>
  </si>
  <si>
    <t xml:space="preserve">% parcel·la 1.1b - E.LLUCH </t>
  </si>
  <si>
    <t>Avda. E. Lluch, 11</t>
  </si>
  <si>
    <t>3b39</t>
  </si>
  <si>
    <t>UA-84 POLÍGON 1</t>
  </si>
  <si>
    <t>% parel·la I.2 -  HERRERA</t>
  </si>
  <si>
    <t>c/Floridablanca,101</t>
  </si>
  <si>
    <t>AM</t>
  </si>
  <si>
    <t>3b35-3b35hpp</t>
  </si>
  <si>
    <t>RESID.Mixte HLL+HPP (local en PB)</t>
  </si>
  <si>
    <t>PENDENT D'URBANITZACIÓ</t>
  </si>
  <si>
    <t>UAd83 LEPANT-CHURRUCA /EL RENGLE</t>
  </si>
  <si>
    <t xml:space="preserve"> parcel·la A- CHURRUCA</t>
  </si>
  <si>
    <t>c/Churruca, 1-15</t>
  </si>
  <si>
    <t>3b31hpo/E</t>
  </si>
  <si>
    <t>HPP+locals PB</t>
  </si>
  <si>
    <t>PMU-11 IVECO-RENFE-FARINERA</t>
  </si>
  <si>
    <t>PARCEL·LA  5.2</t>
  </si>
  <si>
    <t>PARCEL·LA 9.1</t>
  </si>
  <si>
    <t>PARCEL·LA 10</t>
  </si>
  <si>
    <t>PP CAN SERRA</t>
  </si>
  <si>
    <t xml:space="preserve">parcel·la 15 -  CAN SERRA </t>
  </si>
  <si>
    <t>4d8</t>
  </si>
  <si>
    <t>HAB LLIURE UNIF-8 unif. En filera</t>
  </si>
  <si>
    <t>Residencial</t>
  </si>
  <si>
    <t>c/Palau,31</t>
  </si>
  <si>
    <t xml:space="preserve"> 2,32 m2st/m2s </t>
  </si>
  <si>
    <t>c/Palau, 35</t>
  </si>
  <si>
    <t>PMU-06</t>
  </si>
  <si>
    <t>CAN CRUZATE ( 5 FINQUES)</t>
  </si>
  <si>
    <t>c/Palau,37</t>
  </si>
  <si>
    <t>c/ El Carreró, 26</t>
  </si>
  <si>
    <t>c/ El Carreró, 28</t>
  </si>
  <si>
    <t xml:space="preserve">SOL URBÀ ALTRES situacions </t>
  </si>
  <si>
    <t>SECTOR C1  -  Cirera Nord</t>
  </si>
  <si>
    <t xml:space="preserve">%parcel·la sector C1 </t>
  </si>
  <si>
    <t>c/ Lluís Viladevall, 16 SUELO</t>
  </si>
  <si>
    <t>6b</t>
  </si>
  <si>
    <t>serveis</t>
  </si>
  <si>
    <t>MPPG EL SORRALL</t>
  </si>
  <si>
    <t>Finca Torre Palauet (catalogada)</t>
  </si>
  <si>
    <t>E</t>
  </si>
  <si>
    <t>EQUIPAMENT PÚBLIC</t>
  </si>
  <si>
    <t>UA-26 CAN XAMMAR (EXPROPIACIÓ)</t>
  </si>
  <si>
    <t>Finca plaça XAMMAR 16 (ET )</t>
  </si>
  <si>
    <t>C/ d'en Xammar, 16</t>
  </si>
  <si>
    <t>PB terciari-comercial</t>
  </si>
  <si>
    <t>Ocupat per una ET prefabricada</t>
  </si>
  <si>
    <t>% resta finca INTERIOR ILLA</t>
  </si>
  <si>
    <t>Gravina, 26 (Q)</t>
  </si>
  <si>
    <t>Passadís propietat de PUMSA</t>
  </si>
  <si>
    <t>7b</t>
  </si>
  <si>
    <t>AGRÍCOLA</t>
  </si>
  <si>
    <t>1.4.- TERRENYS I SOLARS</t>
  </si>
  <si>
    <t>SOL NO URBÀ</t>
  </si>
  <si>
    <t>NOM</t>
  </si>
  <si>
    <t>adreça CADASTRAL</t>
  </si>
  <si>
    <t>% PROPIETAT</t>
  </si>
  <si>
    <t>PENDENT PLANEJAMENT</t>
  </si>
  <si>
    <t>PATRIMONI DE PUMSA</t>
  </si>
  <si>
    <t>(Informació Font: Oficina Local Habitatge. Data Informació: 31/10/2021)</t>
  </si>
  <si>
    <t>PERSONA FÍSICA</t>
  </si>
  <si>
    <t>VALLDEIX</t>
  </si>
  <si>
    <t>SECTOR EL RENGLE</t>
  </si>
  <si>
    <t>Passeig de Marina, s/n</t>
  </si>
  <si>
    <t>Adscripció (Titularitat Ajuntament). Llogat: 80% Federació d’Autoescoles de Bcn (renda anual 24.365 euros)/ 8% Ass. Centres Form. Viaria Mataró (renda anual 5.914 euros)</t>
  </si>
  <si>
    <t>N. HABITATGES</t>
  </si>
  <si>
    <t>DADES PROMIG</t>
  </si>
  <si>
    <t>IBERFASHION CABRERA, SL</t>
  </si>
  <si>
    <t>EPEL TECNOCAMPUS (CESSIÓ GRATUITA)</t>
  </si>
  <si>
    <t xml:space="preserve">EPEL TECNOCAMPUS </t>
  </si>
  <si>
    <t>RESERVAT A EPEL TECNOCAMPUS</t>
  </si>
  <si>
    <t>NILKFISK, SAU</t>
  </si>
  <si>
    <t>JUDICIAL</t>
  </si>
  <si>
    <t>DRET DE SUPERFÍCIE - ÚS ESPECÍFIC</t>
  </si>
  <si>
    <t>Local comunitari c. Carlemany</t>
  </si>
  <si>
    <t>25% INDIVIS</t>
  </si>
  <si>
    <t>SETEMBRE 22</t>
  </si>
  <si>
    <t>(Informació Font: Àrea Econòmica. Data Informació: 15/9/2022)</t>
  </si>
  <si>
    <t xml:space="preserve">    Traster (soterrani) -1.4.2</t>
  </si>
  <si>
    <t xml:space="preserve">FUNDACIÓ TECNOCAMPUS </t>
  </si>
  <si>
    <t>050L02</t>
  </si>
  <si>
    <t>(Informació Font: Àrea Gestió de Patrimoni. Data Informació: 31/08/2022)</t>
  </si>
  <si>
    <t>Contracte privat de Permuta 10 Habitatges (signat el 15/6/2022)</t>
  </si>
  <si>
    <t>Previsió constitució d’un dret de superfície a 75 anys, publicat el 7/4/2022</t>
  </si>
  <si>
    <t>Previsió constitució d’un dret de superfície a 75 anys, mitjançant concurs públic, que es publicat el 31/5/2022</t>
  </si>
  <si>
    <t>Cessió d’ús a favor de l’Ajuntament de Mataró amb caràcter gratuït, de 25 m2 per 10 mesos (Signat 27/4/2022)</t>
  </si>
  <si>
    <t>(Data informació: 15/9/2022)</t>
  </si>
  <si>
    <t>TURONS E (3 finques)</t>
  </si>
  <si>
    <t>Llogat 18% a RRCARS, sl (Renda anual 2.073 Euros)</t>
  </si>
  <si>
    <t>VALOR NET COMPTABLE (14-9-2022)</t>
  </si>
  <si>
    <t>Centre de Serveis Logístics (ADSCRIPCIÓ AJUNTAMENT)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</si>
</sst>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 ;\-#,##0\ "/>
    <numFmt numFmtId="166" formatCode="0&quot; m2&quot;"/>
    <numFmt numFmtId="167" formatCode="#,##0_ ;[Red]\-#,##0\ "/>
    <numFmt numFmtId="168" formatCode="#,##0\ &quot;m2&quot;"/>
    <numFmt numFmtId="169" formatCode="#,##0\ &quot;€mes&quot;"/>
    <numFmt numFmtId="170" formatCode="#,##0.00\ &quot;€ m²&quot;"/>
    <numFmt numFmtId="171" formatCode="#,##0.00\ &quot;€&quot;"/>
    <numFmt numFmtId="172" formatCode="#,##0.00\ &quot;€/m2&quot;"/>
    <numFmt numFmtId="173" formatCode="_(* #,##0\ &quot;pta&quot;_);_(* \(#,##0\ &quot;pta&quot;\);_(* &quot;-&quot;??\ &quot;pta&quot;_);_(@_)"/>
    <numFmt numFmtId="174" formatCode="0.0%"/>
    <numFmt numFmtId="175" formatCode="0.000%"/>
    <numFmt numFmtId="176" formatCode="#,##0.00\ &quot;m²&quot;"/>
    <numFmt numFmtId="179" formatCode="#,##0\ &quot;€&quot;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7"/>
      <color theme="0"/>
      <name val="Verdana"/>
      <family val="2"/>
    </font>
    <font>
      <sz val="7"/>
      <color theme="1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i/>
      <sz val="8"/>
      <color rgb="FF000000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color theme="1"/>
      <name val="Verdana"/>
      <family val="2"/>
    </font>
    <font>
      <sz val="11"/>
      <name val="Calibri"/>
      <family val="2"/>
      <scheme val="minor"/>
    </font>
    <font>
      <sz val="9"/>
      <color rgb="FFFF0000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sz val="10"/>
      <name val="Calibri"/>
      <family val="2"/>
      <scheme val="minor"/>
    </font>
    <font>
      <b/>
      <i/>
      <sz val="10"/>
      <color theme="0"/>
      <name val="Verdana"/>
      <family val="2"/>
    </font>
    <font>
      <i/>
      <sz val="7"/>
      <color rgb="FF00000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11"/>
      <color theme="1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1"/>
      <color theme="1"/>
      <name val="Tahoma"/>
      <family val="2"/>
    </font>
    <font>
      <sz val="10"/>
      <name val="Calibri"/>
      <family val="1"/>
    </font>
    <font>
      <sz val="11"/>
      <color indexed="8"/>
      <name val="Calibri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color theme="0"/>
      <name val="Verdana"/>
      <family val="2"/>
    </font>
    <font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color rgb="FFC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</fills>
  <borders count="135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auto="1"/>
      </left>
      <right/>
      <top style="medium">
        <color theme="0"/>
      </top>
      <bottom/>
      <diagonal/>
    </border>
    <border>
      <left/>
      <right style="medium">
        <color auto="1"/>
      </right>
      <top style="medium">
        <color theme="0"/>
      </top>
      <bottom/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21" fillId="0" borderId="0"/>
    <xf numFmtId="0" fontId="33" fillId="7" borderId="0" applyNumberFormat="0" applyBorder="0" applyAlignment="0" applyProtection="0"/>
    <xf numFmtId="0" fontId="34" fillId="6" borderId="57" applyNumberFormat="0" applyAlignment="0" applyProtection="0"/>
    <xf numFmtId="0" fontId="35" fillId="5" borderId="57" applyNumberFormat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2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173" fontId="21" fillId="0" borderId="0" applyFont="0" applyFill="0" applyBorder="0" applyAlignment="0" applyProtection="0"/>
  </cellStyleXfs>
  <cellXfs count="430">
    <xf numFmtId="0" fontId="0" fillId="0" borderId="0" xfId="0"/>
    <xf numFmtId="0" fontId="2" fillId="0" borderId="2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right" vertical="center" wrapText="1" readingOrder="1"/>
    </xf>
    <xf numFmtId="0" fontId="14" fillId="0" borderId="2" xfId="0" applyFont="1" applyBorder="1" applyAlignment="1">
      <alignment horizontal="left" vertical="center" readingOrder="1"/>
    </xf>
    <xf numFmtId="0" fontId="16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/>
    <xf numFmtId="166" fontId="14" fillId="0" borderId="0" xfId="0" applyNumberFormat="1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20" fillId="3" borderId="2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7" fontId="23" fillId="2" borderId="41" xfId="0" applyNumberFormat="1" applyFont="1" applyFill="1" applyBorder="1" applyAlignment="1">
      <alignment horizontal="center" vertical="center" wrapText="1"/>
    </xf>
    <xf numFmtId="167" fontId="23" fillId="2" borderId="4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 wrapText="1"/>
    </xf>
    <xf numFmtId="171" fontId="2" fillId="0" borderId="0" xfId="0" applyNumberFormat="1" applyFont="1" applyAlignment="1">
      <alignment horizontal="right" vertical="center"/>
    </xf>
    <xf numFmtId="171" fontId="0" fillId="0" borderId="0" xfId="0" applyNumberFormat="1" applyAlignment="1">
      <alignment horizontal="right"/>
    </xf>
    <xf numFmtId="171" fontId="22" fillId="0" borderId="18" xfId="0" applyNumberFormat="1" applyFont="1" applyBorder="1" applyAlignment="1">
      <alignment horizontal="right" vertical="center" wrapText="1"/>
    </xf>
    <xf numFmtId="0" fontId="23" fillId="2" borderId="44" xfId="0" applyFont="1" applyFill="1" applyBorder="1" applyAlignment="1">
      <alignment horizontal="center" vertical="center" wrapText="1"/>
    </xf>
    <xf numFmtId="171" fontId="23" fillId="2" borderId="44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readingOrder="1"/>
    </xf>
    <xf numFmtId="0" fontId="19" fillId="0" borderId="2" xfId="0" applyFont="1" applyBorder="1" applyAlignment="1">
      <alignment horizontal="center" vertical="center"/>
    </xf>
    <xf numFmtId="0" fontId="18" fillId="0" borderId="2" xfId="0" applyFont="1" applyBorder="1"/>
    <xf numFmtId="0" fontId="11" fillId="3" borderId="55" xfId="0" applyFont="1" applyFill="1" applyBorder="1" applyAlignment="1">
      <alignment horizontal="right" vertical="center" wrapText="1" readingOrder="1"/>
    </xf>
    <xf numFmtId="165" fontId="4" fillId="2" borderId="30" xfId="1" applyNumberFormat="1" applyFont="1" applyFill="1" applyBorder="1" applyAlignment="1">
      <alignment horizontal="right" vertical="center"/>
    </xf>
    <xf numFmtId="0" fontId="10" fillId="3" borderId="55" xfId="0" applyFont="1" applyFill="1" applyBorder="1" applyAlignment="1">
      <alignment horizontal="right" vertical="center" wrapText="1" readingOrder="1"/>
    </xf>
    <xf numFmtId="0" fontId="13" fillId="0" borderId="2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51" xfId="0" applyFont="1" applyBorder="1" applyAlignment="1">
      <alignment horizontal="right" vertical="center" wrapText="1" readingOrder="1"/>
    </xf>
    <xf numFmtId="44" fontId="12" fillId="0" borderId="2" xfId="2" applyFont="1" applyFill="1" applyBorder="1" applyAlignment="1">
      <alignment horizontal="right" vertical="center" wrapText="1" readingOrder="1"/>
    </xf>
    <xf numFmtId="166" fontId="14" fillId="0" borderId="0" xfId="0" applyNumberFormat="1" applyFont="1" applyAlignment="1">
      <alignment horizontal="right" vertical="center" wrapText="1" readingOrder="1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0" borderId="2" xfId="0" applyFont="1" applyBorder="1" applyAlignment="1">
      <alignment horizontal="left" vertical="center"/>
    </xf>
    <xf numFmtId="0" fontId="24" fillId="0" borderId="0" xfId="0" applyFont="1"/>
    <xf numFmtId="0" fontId="28" fillId="2" borderId="47" xfId="0" applyFont="1" applyFill="1" applyBorder="1" applyAlignment="1">
      <alignment horizontal="right" vertical="top" wrapText="1" readingOrder="1"/>
    </xf>
    <xf numFmtId="0" fontId="15" fillId="0" borderId="0" xfId="0" applyFont="1" applyAlignment="1">
      <alignment horizontal="right" vertical="center"/>
    </xf>
    <xf numFmtId="0" fontId="26" fillId="2" borderId="46" xfId="0" applyFont="1" applyFill="1" applyBorder="1" applyAlignment="1">
      <alignment horizontal="right" vertical="top" wrapText="1" readingOrder="1"/>
    </xf>
    <xf numFmtId="0" fontId="26" fillId="2" borderId="48" xfId="3" applyFont="1" applyFill="1" applyBorder="1" applyAlignment="1">
      <alignment horizontal="right" vertical="top" wrapText="1"/>
    </xf>
    <xf numFmtId="0" fontId="30" fillId="2" borderId="49" xfId="3" applyFont="1" applyFill="1" applyBorder="1" applyAlignment="1">
      <alignment horizontal="right" vertical="top" wrapText="1"/>
    </xf>
    <xf numFmtId="0" fontId="8" fillId="0" borderId="53" xfId="0" applyFont="1" applyBorder="1" applyAlignment="1">
      <alignment horizontal="right" vertical="center" wrapText="1" readingOrder="1"/>
    </xf>
    <xf numFmtId="0" fontId="8" fillId="0" borderId="51" xfId="0" applyFont="1" applyBorder="1" applyAlignment="1">
      <alignment horizontal="right" vertical="center" wrapText="1" readingOrder="1"/>
    </xf>
    <xf numFmtId="0" fontId="8" fillId="0" borderId="54" xfId="0" applyFont="1" applyBorder="1" applyAlignment="1">
      <alignment horizontal="right" vertical="center" wrapText="1" readingOrder="1"/>
    </xf>
    <xf numFmtId="0" fontId="8" fillId="0" borderId="0" xfId="0" applyFont="1" applyAlignment="1">
      <alignment horizontal="right" vertical="center" wrapText="1" readingOrder="1"/>
    </xf>
    <xf numFmtId="9" fontId="13" fillId="4" borderId="56" xfId="3" applyNumberFormat="1" applyFont="1" applyFill="1" applyBorder="1" applyAlignment="1">
      <alignment horizontal="right"/>
    </xf>
    <xf numFmtId="9" fontId="5" fillId="4" borderId="56" xfId="3" applyNumberFormat="1" applyFont="1" applyFill="1" applyBorder="1" applyAlignment="1">
      <alignment horizontal="right"/>
    </xf>
    <xf numFmtId="44" fontId="11" fillId="0" borderId="2" xfId="2" applyFont="1" applyFill="1" applyBorder="1" applyAlignment="1">
      <alignment horizontal="right" vertical="center" wrapText="1" readingOrder="1"/>
    </xf>
    <xf numFmtId="9" fontId="7" fillId="4" borderId="56" xfId="3" applyNumberFormat="1" applyFont="1" applyFill="1" applyBorder="1" applyAlignment="1">
      <alignment horizontal="right"/>
    </xf>
    <xf numFmtId="44" fontId="29" fillId="0" borderId="2" xfId="2" applyFont="1" applyFill="1" applyBorder="1" applyAlignment="1">
      <alignment horizontal="right" vertical="center" wrapText="1" readingOrder="1"/>
    </xf>
    <xf numFmtId="0" fontId="18" fillId="0" borderId="45" xfId="0" applyFont="1" applyBorder="1" applyAlignment="1">
      <alignment horizontal="right"/>
    </xf>
    <xf numFmtId="0" fontId="39" fillId="0" borderId="43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4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 vertical="center"/>
    </xf>
    <xf numFmtId="9" fontId="16" fillId="0" borderId="56" xfId="3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168" fontId="16" fillId="0" borderId="18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169" fontId="22" fillId="0" borderId="4" xfId="0" applyNumberFormat="1" applyFont="1" applyBorder="1" applyAlignment="1">
      <alignment vertical="center"/>
    </xf>
    <xf numFmtId="0" fontId="13" fillId="0" borderId="60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168" fontId="13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169" fontId="2" fillId="0" borderId="21" xfId="0" applyNumberFormat="1" applyFont="1" applyBorder="1" applyAlignment="1">
      <alignment vertical="center"/>
    </xf>
    <xf numFmtId="170" fontId="2" fillId="0" borderId="22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59" xfId="0" applyFont="1" applyBorder="1" applyAlignment="1">
      <alignment vertical="center"/>
    </xf>
    <xf numFmtId="168" fontId="13" fillId="0" borderId="9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169" fontId="2" fillId="0" borderId="23" xfId="0" applyNumberFormat="1" applyFont="1" applyBorder="1" applyAlignment="1">
      <alignment vertical="center"/>
    </xf>
    <xf numFmtId="170" fontId="2" fillId="0" borderId="24" xfId="0" applyNumberFormat="1" applyFont="1" applyBorder="1" applyAlignment="1">
      <alignment vertical="center"/>
    </xf>
    <xf numFmtId="0" fontId="13" fillId="0" borderId="58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168" fontId="13" fillId="0" borderId="1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169" fontId="2" fillId="0" borderId="25" xfId="0" applyNumberFormat="1" applyFont="1" applyBorder="1" applyAlignment="1">
      <alignment horizontal="right" vertical="center"/>
    </xf>
    <xf numFmtId="170" fontId="2" fillId="0" borderId="26" xfId="0" applyNumberFormat="1" applyFont="1" applyBorder="1" applyAlignment="1">
      <alignment vertical="center"/>
    </xf>
    <xf numFmtId="0" fontId="5" fillId="0" borderId="58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169" fontId="2" fillId="0" borderId="25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5" fillId="0" borderId="61" xfId="0" applyFont="1" applyBorder="1" applyAlignment="1">
      <alignment horizontal="left" vertical="center"/>
    </xf>
    <xf numFmtId="168" fontId="13" fillId="0" borderId="2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169" fontId="13" fillId="0" borderId="23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9" fontId="16" fillId="0" borderId="4" xfId="0" applyNumberFormat="1" applyFont="1" applyBorder="1" applyAlignment="1">
      <alignment vertical="center"/>
    </xf>
    <xf numFmtId="169" fontId="2" fillId="0" borderId="27" xfId="0" applyNumberFormat="1" applyFont="1" applyBorder="1" applyAlignment="1">
      <alignment vertical="center"/>
    </xf>
    <xf numFmtId="170" fontId="2" fillId="0" borderId="28" xfId="0" applyNumberFormat="1" applyFont="1" applyBorder="1" applyAlignment="1">
      <alignment vertical="center"/>
    </xf>
    <xf numFmtId="0" fontId="18" fillId="0" borderId="0" xfId="0" applyFont="1" applyAlignment="1">
      <alignment horizontal="left"/>
    </xf>
    <xf numFmtId="0" fontId="24" fillId="0" borderId="43" xfId="0" applyFont="1" applyBorder="1" applyAlignment="1">
      <alignment vertical="center"/>
    </xf>
    <xf numFmtId="0" fontId="24" fillId="0" borderId="0" xfId="0" applyFont="1" applyAlignment="1">
      <alignment vertical="center"/>
    </xf>
    <xf numFmtId="171" fontId="24" fillId="0" borderId="0" xfId="0" applyNumberFormat="1" applyFont="1" applyAlignment="1">
      <alignment horizontal="right" vertical="center"/>
    </xf>
    <xf numFmtId="171" fontId="24" fillId="0" borderId="0" xfId="0" applyNumberFormat="1" applyFont="1" applyAlignment="1">
      <alignment horizontal="right"/>
    </xf>
    <xf numFmtId="0" fontId="42" fillId="2" borderId="64" xfId="0" applyFont="1" applyFill="1" applyBorder="1" applyAlignment="1">
      <alignment horizontal="center" vertical="center"/>
    </xf>
    <xf numFmtId="0" fontId="42" fillId="2" borderId="65" xfId="0" applyFont="1" applyFill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174" fontId="24" fillId="0" borderId="18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/>
    </xf>
    <xf numFmtId="49" fontId="43" fillId="0" borderId="70" xfId="0" applyNumberFormat="1" applyFont="1" applyBorder="1" applyAlignment="1">
      <alignment horizontal="center" vertical="center" wrapText="1"/>
    </xf>
    <xf numFmtId="49" fontId="24" fillId="0" borderId="69" xfId="0" applyNumberFormat="1" applyFont="1" applyBorder="1" applyAlignment="1">
      <alignment horizontal="center" vertical="center"/>
    </xf>
    <xf numFmtId="49" fontId="43" fillId="0" borderId="70" xfId="0" applyNumberFormat="1" applyFont="1" applyBorder="1" applyAlignment="1">
      <alignment horizontal="center" vertical="center"/>
    </xf>
    <xf numFmtId="174" fontId="24" fillId="0" borderId="70" xfId="0" applyNumberFormat="1" applyFont="1" applyBorder="1" applyAlignment="1">
      <alignment horizontal="center" vertical="center"/>
    </xf>
    <xf numFmtId="3" fontId="24" fillId="0" borderId="71" xfId="0" applyNumberFormat="1" applyFont="1" applyBorder="1" applyAlignment="1">
      <alignment horizontal="center" vertical="center"/>
    </xf>
    <xf numFmtId="3" fontId="24" fillId="0" borderId="72" xfId="0" applyNumberFormat="1" applyFont="1" applyBorder="1" applyAlignment="1">
      <alignment horizontal="center" vertical="center"/>
    </xf>
    <xf numFmtId="3" fontId="24" fillId="0" borderId="73" xfId="0" applyNumberFormat="1" applyFont="1" applyBorder="1" applyAlignment="1">
      <alignment horizontal="center" vertical="center"/>
    </xf>
    <xf numFmtId="49" fontId="24" fillId="0" borderId="71" xfId="0" applyNumberFormat="1" applyFont="1" applyBorder="1" applyAlignment="1">
      <alignment horizontal="center" vertical="center"/>
    </xf>
    <xf numFmtId="49" fontId="43" fillId="0" borderId="7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3" fillId="0" borderId="29" xfId="0" applyNumberFormat="1" applyFont="1" applyBorder="1" applyAlignment="1">
      <alignment horizontal="center" vertical="center"/>
    </xf>
    <xf numFmtId="174" fontId="24" fillId="0" borderId="29" xfId="0" applyNumberFormat="1" applyFont="1" applyBorder="1" applyAlignment="1">
      <alignment horizontal="center" vertical="center"/>
    </xf>
    <xf numFmtId="3" fontId="24" fillId="0" borderId="75" xfId="0" applyNumberFormat="1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3" fontId="24" fillId="0" borderId="77" xfId="0" applyNumberFormat="1" applyFont="1" applyBorder="1" applyAlignment="1">
      <alignment horizontal="center" vertical="center"/>
    </xf>
    <xf numFmtId="49" fontId="24" fillId="0" borderId="75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/>
    </xf>
    <xf numFmtId="3" fontId="24" fillId="0" borderId="64" xfId="0" applyNumberFormat="1" applyFont="1" applyBorder="1" applyAlignment="1">
      <alignment horizontal="center" vertical="center"/>
    </xf>
    <xf numFmtId="3" fontId="24" fillId="0" borderId="65" xfId="0" applyNumberFormat="1" applyFont="1" applyBorder="1" applyAlignment="1">
      <alignment horizontal="center" vertical="center"/>
    </xf>
    <xf numFmtId="49" fontId="24" fillId="0" borderId="62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/>
    </xf>
    <xf numFmtId="174" fontId="24" fillId="0" borderId="20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center" vertical="center"/>
    </xf>
    <xf numFmtId="3" fontId="24" fillId="0" borderId="80" xfId="0" applyNumberFormat="1" applyFont="1" applyBorder="1" applyAlignment="1">
      <alignment horizontal="center" vertical="center"/>
    </xf>
    <xf numFmtId="3" fontId="24" fillId="0" borderId="81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/>
    </xf>
    <xf numFmtId="49" fontId="43" fillId="0" borderId="71" xfId="0" applyNumberFormat="1" applyFont="1" applyBorder="1" applyAlignment="1">
      <alignment horizontal="center" vertical="center"/>
    </xf>
    <xf numFmtId="49" fontId="24" fillId="0" borderId="7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83" xfId="0" applyNumberFormat="1" applyFont="1" applyBorder="1" applyAlignment="1">
      <alignment horizontal="center" vertical="center"/>
    </xf>
    <xf numFmtId="49" fontId="43" fillId="0" borderId="84" xfId="0" applyNumberFormat="1" applyFont="1" applyBorder="1" applyAlignment="1">
      <alignment horizontal="center" vertical="center"/>
    </xf>
    <xf numFmtId="174" fontId="24" fillId="0" borderId="84" xfId="0" applyNumberFormat="1" applyFont="1" applyBorder="1" applyAlignment="1">
      <alignment horizontal="center" vertical="center"/>
    </xf>
    <xf numFmtId="3" fontId="24" fillId="0" borderId="84" xfId="0" applyNumberFormat="1" applyFont="1" applyBorder="1" applyAlignment="1">
      <alignment horizontal="center" vertical="center"/>
    </xf>
    <xf numFmtId="49" fontId="43" fillId="0" borderId="62" xfId="0" applyNumberFormat="1" applyFont="1" applyBorder="1" applyAlignment="1">
      <alignment vertical="top" wrapText="1"/>
    </xf>
    <xf numFmtId="0" fontId="24" fillId="0" borderId="58" xfId="0" applyFont="1" applyBorder="1" applyAlignment="1">
      <alignment horizontal="center" vertical="center" wrapText="1"/>
    </xf>
    <xf numFmtId="3" fontId="24" fillId="0" borderId="29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/>
    </xf>
    <xf numFmtId="3" fontId="24" fillId="0" borderId="64" xfId="0" applyNumberFormat="1" applyFont="1" applyBorder="1" applyAlignment="1">
      <alignment horizontal="center"/>
    </xf>
    <xf numFmtId="10" fontId="24" fillId="0" borderId="29" xfId="0" applyNumberFormat="1" applyFont="1" applyBorder="1" applyAlignment="1">
      <alignment horizontal="center" vertical="center"/>
    </xf>
    <xf numFmtId="171" fontId="2" fillId="0" borderId="43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0" fillId="0" borderId="0" xfId="0" applyNumberFormat="1"/>
    <xf numFmtId="171" fontId="23" fillId="2" borderId="44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Border="1" applyAlignment="1">
      <alignment horizontal="center" vertical="center"/>
    </xf>
    <xf numFmtId="170" fontId="2" fillId="0" borderId="43" xfId="0" applyNumberFormat="1" applyFont="1" applyBorder="1" applyAlignment="1">
      <alignment vertical="center"/>
    </xf>
    <xf numFmtId="170" fontId="2" fillId="0" borderId="0" xfId="0" applyNumberFormat="1" applyFont="1" applyAlignment="1">
      <alignment horizontal="right" vertical="center"/>
    </xf>
    <xf numFmtId="170" fontId="0" fillId="0" borderId="0" xfId="0" applyNumberFormat="1" applyAlignment="1">
      <alignment horizontal="right"/>
    </xf>
    <xf numFmtId="170" fontId="23" fillId="2" borderId="44" xfId="0" applyNumberFormat="1" applyFont="1" applyFill="1" applyBorder="1" applyAlignment="1">
      <alignment horizontal="right" vertical="center" wrapText="1"/>
    </xf>
    <xf numFmtId="170" fontId="22" fillId="0" borderId="18" xfId="0" applyNumberFormat="1" applyFont="1" applyBorder="1" applyAlignment="1">
      <alignment horizontal="right" vertical="center" wrapText="1"/>
    </xf>
    <xf numFmtId="176" fontId="2" fillId="0" borderId="43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/>
    <xf numFmtId="176" fontId="23" fillId="2" borderId="44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24" fillId="0" borderId="38" xfId="0" applyFont="1" applyBorder="1" applyAlignment="1">
      <alignment horizontal="center" wrapText="1"/>
    </xf>
    <xf numFmtId="0" fontId="24" fillId="0" borderId="38" xfId="0" applyFont="1" applyBorder="1" applyAlignment="1">
      <alignment horizontal="center"/>
    </xf>
    <xf numFmtId="0" fontId="43" fillId="0" borderId="38" xfId="0" applyFont="1" applyBorder="1" applyAlignment="1">
      <alignment horizontal="center" wrapText="1"/>
    </xf>
    <xf numFmtId="0" fontId="24" fillId="0" borderId="38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49" fontId="43" fillId="0" borderId="89" xfId="0" applyNumberFormat="1" applyFont="1" applyBorder="1" applyAlignment="1">
      <alignment horizontal="center" vertical="center"/>
    </xf>
    <xf numFmtId="49" fontId="24" fillId="0" borderId="89" xfId="0" applyNumberFormat="1" applyFont="1" applyBorder="1" applyAlignment="1">
      <alignment horizontal="center" vertical="center"/>
    </xf>
    <xf numFmtId="174" fontId="24" fillId="0" borderId="89" xfId="0" applyNumberFormat="1" applyFont="1" applyBorder="1" applyAlignment="1">
      <alignment horizontal="center" vertical="center"/>
    </xf>
    <xf numFmtId="3" fontId="24" fillId="0" borderId="89" xfId="0" applyNumberFormat="1" applyFont="1" applyBorder="1" applyAlignment="1">
      <alignment horizontal="center" vertical="center"/>
    </xf>
    <xf numFmtId="49" fontId="43" fillId="0" borderId="98" xfId="0" applyNumberFormat="1" applyFont="1" applyBorder="1" applyAlignment="1">
      <alignment horizontal="center" vertical="center"/>
    </xf>
    <xf numFmtId="49" fontId="24" fillId="0" borderId="99" xfId="0" applyNumberFormat="1" applyFont="1" applyBorder="1" applyAlignment="1">
      <alignment horizontal="center" vertical="center"/>
    </xf>
    <xf numFmtId="174" fontId="43" fillId="0" borderId="98" xfId="0" applyNumberFormat="1" applyFont="1" applyBorder="1" applyAlignment="1">
      <alignment horizontal="center" vertical="center"/>
    </xf>
    <xf numFmtId="3" fontId="24" fillId="0" borderId="98" xfId="0" applyNumberFormat="1" applyFont="1" applyBorder="1" applyAlignment="1">
      <alignment horizontal="center" vertical="center"/>
    </xf>
    <xf numFmtId="3" fontId="24" fillId="0" borderId="100" xfId="0" applyNumberFormat="1" applyFont="1" applyBorder="1" applyAlignment="1">
      <alignment horizontal="center" vertical="center"/>
    </xf>
    <xf numFmtId="3" fontId="24" fillId="0" borderId="101" xfId="0" applyNumberFormat="1" applyFont="1" applyBorder="1" applyAlignment="1">
      <alignment horizontal="center" vertical="center"/>
    </xf>
    <xf numFmtId="49" fontId="24" fillId="0" borderId="98" xfId="0" applyNumberFormat="1" applyFont="1" applyBorder="1" applyAlignment="1">
      <alignment horizontal="center" vertical="center"/>
    </xf>
    <xf numFmtId="49" fontId="43" fillId="0" borderId="106" xfId="0" applyNumberFormat="1" applyFont="1" applyBorder="1" applyAlignment="1">
      <alignment horizontal="center" vertical="center"/>
    </xf>
    <xf numFmtId="174" fontId="24" fillId="0" borderId="106" xfId="0" applyNumberFormat="1" applyFont="1" applyBorder="1" applyAlignment="1">
      <alignment horizontal="center" vertical="center"/>
    </xf>
    <xf numFmtId="3" fontId="24" fillId="0" borderId="106" xfId="0" applyNumberFormat="1" applyFont="1" applyBorder="1" applyAlignment="1">
      <alignment horizontal="center" vertical="center"/>
    </xf>
    <xf numFmtId="49" fontId="43" fillId="0" borderId="109" xfId="0" applyNumberFormat="1" applyFont="1" applyBorder="1" applyAlignment="1">
      <alignment horizontal="center" vertical="center"/>
    </xf>
    <xf numFmtId="49" fontId="43" fillId="0" borderId="112" xfId="0" applyNumberFormat="1" applyFont="1" applyBorder="1" applyAlignment="1">
      <alignment vertical="top" wrapText="1"/>
    </xf>
    <xf numFmtId="49" fontId="24" fillId="0" borderId="107" xfId="0" applyNumberFormat="1" applyFont="1" applyBorder="1" applyAlignment="1">
      <alignment horizontal="center" vertical="center"/>
    </xf>
    <xf numFmtId="49" fontId="43" fillId="0" borderId="110" xfId="0" applyNumberFormat="1" applyFont="1" applyBorder="1" applyAlignment="1">
      <alignment vertical="top" wrapText="1"/>
    </xf>
    <xf numFmtId="49" fontId="24" fillId="0" borderId="115" xfId="0" applyNumberFormat="1" applyFont="1" applyBorder="1" applyAlignment="1">
      <alignment horizontal="center" vertical="center"/>
    </xf>
    <xf numFmtId="49" fontId="43" fillId="0" borderId="116" xfId="0" applyNumberFormat="1" applyFont="1" applyBorder="1" applyAlignment="1">
      <alignment horizontal="center" vertical="center"/>
    </xf>
    <xf numFmtId="174" fontId="24" fillId="0" borderId="116" xfId="0" applyNumberFormat="1" applyFont="1" applyBorder="1" applyAlignment="1">
      <alignment horizontal="center" vertical="center"/>
    </xf>
    <xf numFmtId="3" fontId="24" fillId="0" borderId="116" xfId="0" applyNumberFormat="1" applyFont="1" applyBorder="1" applyAlignment="1">
      <alignment horizontal="center" vertical="center"/>
    </xf>
    <xf numFmtId="0" fontId="24" fillId="0" borderId="119" xfId="0" applyFont="1" applyBorder="1" applyAlignment="1">
      <alignment horizontal="center" vertical="center" wrapText="1"/>
    </xf>
    <xf numFmtId="49" fontId="24" fillId="0" borderId="120" xfId="0" applyNumberFormat="1" applyFont="1" applyBorder="1" applyAlignment="1">
      <alignment horizontal="center" vertical="center" wrapText="1"/>
    </xf>
    <xf numFmtId="175" fontId="24" fillId="0" borderId="89" xfId="0" applyNumberFormat="1" applyFont="1" applyBorder="1" applyAlignment="1">
      <alignment horizontal="center" vertical="center"/>
    </xf>
    <xf numFmtId="3" fontId="24" fillId="0" borderId="121" xfId="0" applyNumberFormat="1" applyFont="1" applyBorder="1" applyAlignment="1">
      <alignment horizontal="center" vertical="center"/>
    </xf>
    <xf numFmtId="3" fontId="24" fillId="0" borderId="122" xfId="0" applyNumberFormat="1" applyFont="1" applyBorder="1" applyAlignment="1">
      <alignment horizontal="center" vertical="center"/>
    </xf>
    <xf numFmtId="49" fontId="24" fillId="0" borderId="109" xfId="0" applyNumberFormat="1" applyFont="1" applyBorder="1" applyAlignment="1">
      <alignment horizontal="center" vertical="center" wrapText="1"/>
    </xf>
    <xf numFmtId="0" fontId="24" fillId="0" borderId="117" xfId="0" applyFont="1" applyBorder="1"/>
    <xf numFmtId="0" fontId="43" fillId="0" borderId="98" xfId="0" applyFont="1" applyBorder="1"/>
    <xf numFmtId="174" fontId="24" fillId="0" borderId="98" xfId="0" applyNumberFormat="1" applyFont="1" applyBorder="1" applyAlignment="1">
      <alignment horizontal="center" vertical="center"/>
    </xf>
    <xf numFmtId="0" fontId="24" fillId="0" borderId="117" xfId="0" applyFont="1" applyBorder="1" applyAlignment="1">
      <alignment horizontal="center"/>
    </xf>
    <xf numFmtId="0" fontId="24" fillId="0" borderId="101" xfId="0" applyFont="1" applyBorder="1" applyAlignment="1">
      <alignment horizontal="center"/>
    </xf>
    <xf numFmtId="0" fontId="24" fillId="0" borderId="43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4" fillId="0" borderId="8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 wrapText="1"/>
    </xf>
    <xf numFmtId="0" fontId="43" fillId="0" borderId="1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49" fontId="43" fillId="0" borderId="44" xfId="0" applyNumberFormat="1" applyFont="1" applyBorder="1" applyAlignment="1">
      <alignment horizontal="center" vertical="center" wrapText="1"/>
    </xf>
    <xf numFmtId="49" fontId="24" fillId="0" borderId="63" xfId="0" applyNumberFormat="1" applyFont="1" applyBorder="1" applyAlignment="1">
      <alignment horizontal="center" vertical="center"/>
    </xf>
    <xf numFmtId="49" fontId="43" fillId="0" borderId="44" xfId="0" applyNumberFormat="1" applyFont="1" applyBorder="1" applyAlignment="1">
      <alignment horizontal="center" vertical="center"/>
    </xf>
    <xf numFmtId="174" fontId="24" fillId="0" borderId="44" xfId="0" applyNumberFormat="1" applyFont="1" applyBorder="1" applyAlignment="1">
      <alignment horizontal="center" vertical="center"/>
    </xf>
    <xf numFmtId="49" fontId="17" fillId="0" borderId="84" xfId="0" applyNumberFormat="1" applyFont="1" applyBorder="1" applyAlignment="1">
      <alignment horizontal="center" vertical="center"/>
    </xf>
    <xf numFmtId="49" fontId="24" fillId="0" borderId="83" xfId="0" applyNumberFormat="1" applyFont="1" applyBorder="1" applyAlignment="1">
      <alignment horizontal="center" vertical="center" wrapText="1"/>
    </xf>
    <xf numFmtId="3" fontId="24" fillId="0" borderId="126" xfId="0" applyNumberFormat="1" applyFont="1" applyBorder="1" applyAlignment="1">
      <alignment horizontal="center" vertical="center"/>
    </xf>
    <xf numFmtId="3" fontId="24" fillId="0" borderId="127" xfId="0" applyNumberFormat="1" applyFont="1" applyBorder="1" applyAlignment="1">
      <alignment horizontal="center" vertical="center"/>
    </xf>
    <xf numFmtId="49" fontId="24" fillId="0" borderId="84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24" fillId="0" borderId="43" xfId="0" applyFont="1" applyBorder="1" applyAlignment="1">
      <alignment horizontal="left" vertical="center"/>
    </xf>
    <xf numFmtId="171" fontId="24" fillId="0" borderId="0" xfId="0" applyNumberFormat="1" applyFont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111" xfId="0" applyFont="1" applyBorder="1" applyAlignment="1">
      <alignment horizontal="left" vertical="center"/>
    </xf>
    <xf numFmtId="0" fontId="44" fillId="0" borderId="4" xfId="0" applyFont="1" applyBorder="1" applyAlignment="1">
      <alignment horizontal="left" vertical="center"/>
    </xf>
    <xf numFmtId="0" fontId="18" fillId="0" borderId="38" xfId="0" applyFont="1" applyBorder="1" applyAlignment="1">
      <alignment horizontal="left"/>
    </xf>
    <xf numFmtId="0" fontId="24" fillId="0" borderId="91" xfId="0" applyFont="1" applyBorder="1" applyAlignment="1">
      <alignment horizontal="left"/>
    </xf>
    <xf numFmtId="0" fontId="24" fillId="0" borderId="92" xfId="0" applyFont="1" applyBorder="1" applyAlignment="1">
      <alignment horizontal="left"/>
    </xf>
    <xf numFmtId="0" fontId="24" fillId="0" borderId="9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45" xfId="0" applyFont="1" applyBorder="1" applyAlignment="1">
      <alignment horizontal="left"/>
    </xf>
    <xf numFmtId="0" fontId="24" fillId="0" borderId="117" xfId="0" applyFont="1" applyBorder="1" applyAlignment="1">
      <alignment horizontal="left" vertical="center"/>
    </xf>
    <xf numFmtId="0" fontId="24" fillId="0" borderId="118" xfId="0" applyFont="1" applyBorder="1" applyAlignment="1">
      <alignment horizontal="left"/>
    </xf>
    <xf numFmtId="0" fontId="24" fillId="0" borderId="37" xfId="0" applyFont="1" applyBorder="1" applyAlignment="1">
      <alignment horizontal="left" vertical="center"/>
    </xf>
    <xf numFmtId="0" fontId="24" fillId="0" borderId="125" xfId="0" applyFont="1" applyBorder="1" applyAlignment="1">
      <alignment horizontal="left"/>
    </xf>
    <xf numFmtId="0" fontId="43" fillId="0" borderId="38" xfId="0" applyFont="1" applyBorder="1"/>
    <xf numFmtId="0" fontId="43" fillId="0" borderId="105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171" fontId="24" fillId="0" borderId="0" xfId="0" applyNumberFormat="1" applyFont="1" applyAlignment="1">
      <alignment horizontal="right" vertical="center" wrapText="1"/>
    </xf>
    <xf numFmtId="0" fontId="43" fillId="0" borderId="38" xfId="0" applyFont="1" applyBorder="1" applyAlignment="1">
      <alignment horizontal="left" vertical="center" wrapText="1"/>
    </xf>
    <xf numFmtId="0" fontId="24" fillId="0" borderId="89" xfId="0" applyFont="1" applyBorder="1" applyAlignment="1">
      <alignment vertical="center" wrapText="1"/>
    </xf>
    <xf numFmtId="0" fontId="24" fillId="0" borderId="74" xfId="0" applyFont="1" applyBorder="1" applyAlignment="1">
      <alignment vertical="center" wrapText="1"/>
    </xf>
    <xf numFmtId="0" fontId="24" fillId="0" borderId="78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102" xfId="0" applyFont="1" applyBorder="1" applyAlignment="1">
      <alignment vertical="center" wrapText="1"/>
    </xf>
    <xf numFmtId="0" fontId="24" fillId="0" borderId="119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85" xfId="0" applyFont="1" applyBorder="1" applyAlignment="1">
      <alignment vertical="center" wrapText="1"/>
    </xf>
    <xf numFmtId="0" fontId="24" fillId="0" borderId="90" xfId="0" applyFont="1" applyBorder="1" applyAlignment="1">
      <alignment vertical="center" wrapText="1"/>
    </xf>
    <xf numFmtId="0" fontId="24" fillId="0" borderId="116" xfId="0" applyFont="1" applyBorder="1" applyAlignment="1">
      <alignment vertical="center" wrapText="1"/>
    </xf>
    <xf numFmtId="0" fontId="24" fillId="0" borderId="58" xfId="0" applyFont="1" applyBorder="1" applyAlignment="1">
      <alignment vertical="center" wrapText="1"/>
    </xf>
    <xf numFmtId="0" fontId="24" fillId="0" borderId="98" xfId="0" applyFont="1" applyBorder="1" applyAlignment="1">
      <alignment vertical="center" wrapText="1"/>
    </xf>
    <xf numFmtId="170" fontId="2" fillId="0" borderId="5" xfId="0" applyNumberFormat="1" applyFont="1" applyBorder="1" applyAlignment="1">
      <alignment vertical="center"/>
    </xf>
    <xf numFmtId="170" fontId="13" fillId="0" borderId="5" xfId="0" applyNumberFormat="1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168" fontId="13" fillId="0" borderId="66" xfId="0" applyNumberFormat="1" applyFont="1" applyBorder="1" applyAlignment="1">
      <alignment horizontal="right" vertical="center"/>
    </xf>
    <xf numFmtId="0" fontId="5" fillId="0" borderId="66" xfId="0" applyFont="1" applyBorder="1" applyAlignment="1">
      <alignment horizontal="left" vertical="center"/>
    </xf>
    <xf numFmtId="169" fontId="2" fillId="0" borderId="66" xfId="0" applyNumberFormat="1" applyFont="1" applyBorder="1" applyAlignment="1">
      <alignment vertical="center"/>
    </xf>
    <xf numFmtId="170" fontId="2" fillId="0" borderId="66" xfId="0" applyNumberFormat="1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16" fillId="0" borderId="66" xfId="0" applyFont="1" applyBorder="1" applyAlignment="1">
      <alignment vertical="center"/>
    </xf>
    <xf numFmtId="168" fontId="16" fillId="0" borderId="66" xfId="0" applyNumberFormat="1" applyFont="1" applyBorder="1" applyAlignment="1">
      <alignment horizontal="right" vertical="center"/>
    </xf>
    <xf numFmtId="169" fontId="22" fillId="0" borderId="66" xfId="0" applyNumberFormat="1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168" fontId="13" fillId="0" borderId="37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left" vertical="center"/>
    </xf>
    <xf numFmtId="169" fontId="2" fillId="0" borderId="37" xfId="0" applyNumberFormat="1" applyFont="1" applyBorder="1" applyAlignment="1">
      <alignment horizontal="right" vertical="center"/>
    </xf>
    <xf numFmtId="170" fontId="2" fillId="0" borderId="37" xfId="0" applyNumberFormat="1" applyFont="1" applyBorder="1" applyAlignment="1">
      <alignment vertical="center"/>
    </xf>
    <xf numFmtId="0" fontId="24" fillId="0" borderId="4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74" fontId="43" fillId="0" borderId="44" xfId="0" applyNumberFormat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3" fontId="24" fillId="0" borderId="130" xfId="0" applyNumberFormat="1" applyFont="1" applyBorder="1" applyAlignment="1">
      <alignment horizontal="center" vertical="center"/>
    </xf>
    <xf numFmtId="3" fontId="24" fillId="0" borderId="131" xfId="0" applyNumberFormat="1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0" fontId="24" fillId="0" borderId="60" xfId="0" applyFont="1" applyBorder="1" applyAlignment="1">
      <alignment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3" fontId="24" fillId="0" borderId="132" xfId="0" applyNumberFormat="1" applyFont="1" applyBorder="1" applyAlignment="1">
      <alignment horizontal="center" vertical="center"/>
    </xf>
    <xf numFmtId="3" fontId="24" fillId="0" borderId="133" xfId="0" applyNumberFormat="1" applyFont="1" applyBorder="1" applyAlignment="1">
      <alignment horizontal="center" vertical="center"/>
    </xf>
    <xf numFmtId="169" fontId="13" fillId="0" borderId="23" xfId="0" applyNumberFormat="1" applyFont="1" applyBorder="1" applyAlignment="1">
      <alignment horizontal="right" vertical="center"/>
    </xf>
    <xf numFmtId="170" fontId="2" fillId="0" borderId="24" xfId="0" applyNumberFormat="1" applyFont="1" applyBorder="1" applyAlignment="1">
      <alignment horizontal="right" vertical="center"/>
    </xf>
    <xf numFmtId="0" fontId="22" fillId="0" borderId="134" xfId="0" applyFont="1" applyBorder="1" applyAlignment="1">
      <alignment vertical="center" wrapText="1"/>
    </xf>
    <xf numFmtId="167" fontId="23" fillId="2" borderId="39" xfId="0" applyNumberFormat="1" applyFont="1" applyFill="1" applyBorder="1" applyAlignment="1">
      <alignment horizontal="center" vertical="center" wrapText="1"/>
    </xf>
    <xf numFmtId="167" fontId="23" fillId="2" borderId="40" xfId="0" applyNumberFormat="1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left" vertical="center"/>
    </xf>
    <xf numFmtId="0" fontId="31" fillId="2" borderId="36" xfId="0" applyFont="1" applyFill="1" applyBorder="1" applyAlignment="1">
      <alignment horizontal="left" vertical="center"/>
    </xf>
    <xf numFmtId="167" fontId="23" fillId="2" borderId="38" xfId="0" applyNumberFormat="1" applyFont="1" applyFill="1" applyBorder="1" applyAlignment="1">
      <alignment horizontal="center" vertical="center" wrapText="1"/>
    </xf>
    <xf numFmtId="167" fontId="23" fillId="2" borderId="37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 readingOrder="1"/>
    </xf>
    <xf numFmtId="0" fontId="26" fillId="2" borderId="0" xfId="0" applyFont="1" applyFill="1" applyAlignment="1">
      <alignment horizontal="center" vertical="center" readingOrder="1"/>
    </xf>
    <xf numFmtId="0" fontId="26" fillId="2" borderId="50" xfId="0" applyFont="1" applyFill="1" applyBorder="1" applyAlignment="1">
      <alignment horizontal="center" vertical="center" wrapText="1" readingOrder="1"/>
    </xf>
    <xf numFmtId="0" fontId="26" fillId="2" borderId="51" xfId="0" applyFont="1" applyFill="1" applyBorder="1" applyAlignment="1">
      <alignment horizontal="center" vertical="center" wrapText="1" readingOrder="1"/>
    </xf>
    <xf numFmtId="0" fontId="26" fillId="2" borderId="52" xfId="0" applyFont="1" applyFill="1" applyBorder="1" applyAlignment="1">
      <alignment horizontal="center" vertical="center" wrapText="1" readingOrder="1"/>
    </xf>
    <xf numFmtId="176" fontId="0" fillId="0" borderId="37" xfId="0" applyNumberFormat="1" applyBorder="1" applyAlignment="1">
      <alignment horizontal="center"/>
    </xf>
    <xf numFmtId="0" fontId="24" fillId="0" borderId="102" xfId="0" applyFont="1" applyBorder="1" applyAlignment="1">
      <alignment horizontal="left" vertical="center"/>
    </xf>
    <xf numFmtId="0" fontId="24" fillId="0" borderId="103" xfId="0" applyFont="1" applyBorder="1" applyAlignment="1">
      <alignment horizontal="left" vertical="center"/>
    </xf>
    <xf numFmtId="0" fontId="24" fillId="0" borderId="104" xfId="0" applyFont="1" applyBorder="1" applyAlignment="1">
      <alignment horizontal="left" vertical="center"/>
    </xf>
    <xf numFmtId="167" fontId="42" fillId="2" borderId="38" xfId="0" applyNumberFormat="1" applyFont="1" applyFill="1" applyBorder="1" applyAlignment="1">
      <alignment horizontal="center" vertical="center" wrapText="1"/>
    </xf>
    <xf numFmtId="167" fontId="42" fillId="2" borderId="37" xfId="0" applyNumberFormat="1" applyFont="1" applyFill="1" applyBorder="1" applyAlignment="1">
      <alignment horizontal="center" vertical="center" wrapText="1"/>
    </xf>
    <xf numFmtId="0" fontId="24" fillId="0" borderId="86" xfId="0" applyFont="1" applyBorder="1" applyAlignment="1">
      <alignment horizontal="left" vertical="center" wrapText="1"/>
    </xf>
    <xf numFmtId="0" fontId="24" fillId="0" borderId="87" xfId="0" applyFont="1" applyBorder="1" applyAlignment="1">
      <alignment horizontal="left" vertical="center" wrapText="1"/>
    </xf>
    <xf numFmtId="0" fontId="24" fillId="0" borderId="114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119" xfId="0" applyFont="1" applyBorder="1" applyAlignment="1">
      <alignment horizontal="left" vertical="center" wrapText="1"/>
    </xf>
    <xf numFmtId="0" fontId="24" fillId="0" borderId="123" xfId="0" applyFont="1" applyBorder="1" applyAlignment="1">
      <alignment horizontal="left" vertical="center" wrapText="1"/>
    </xf>
    <xf numFmtId="0" fontId="24" fillId="0" borderId="124" xfId="0" applyFont="1" applyBorder="1" applyAlignment="1">
      <alignment horizontal="left" vertical="center" wrapText="1"/>
    </xf>
    <xf numFmtId="0" fontId="41" fillId="2" borderId="60" xfId="0" applyFont="1" applyFill="1" applyBorder="1" applyAlignment="1">
      <alignment horizontal="left" vertical="center" wrapText="1"/>
    </xf>
    <xf numFmtId="0" fontId="41" fillId="2" borderId="38" xfId="0" applyFont="1" applyFill="1" applyBorder="1" applyAlignment="1">
      <alignment horizontal="left" vertical="center" wrapText="1"/>
    </xf>
    <xf numFmtId="0" fontId="41" fillId="2" borderId="63" xfId="0" applyFont="1" applyFill="1" applyBorder="1" applyAlignment="1">
      <alignment horizontal="left" vertical="center" wrapText="1"/>
    </xf>
    <xf numFmtId="0" fontId="41" fillId="2" borderId="58" xfId="0" applyFont="1" applyFill="1" applyBorder="1" applyAlignment="1">
      <alignment horizontal="left" vertical="center" wrapText="1"/>
    </xf>
    <xf numFmtId="0" fontId="41" fillId="2" borderId="37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left"/>
    </xf>
    <xf numFmtId="0" fontId="24" fillId="0" borderId="66" xfId="0" applyFont="1" applyBorder="1" applyAlignment="1">
      <alignment horizontal="left"/>
    </xf>
    <xf numFmtId="0" fontId="24" fillId="0" borderId="96" xfId="0" applyFont="1" applyBorder="1" applyAlignment="1">
      <alignment horizontal="left"/>
    </xf>
    <xf numFmtId="0" fontId="43" fillId="0" borderId="60" xfId="0" applyFont="1" applyBorder="1" applyAlignment="1">
      <alignment horizontal="left" vertical="center" wrapText="1"/>
    </xf>
    <xf numFmtId="0" fontId="43" fillId="0" borderId="38" xfId="0" applyFont="1" applyBorder="1" applyAlignment="1">
      <alignment horizontal="left" vertical="center" wrapText="1"/>
    </xf>
    <xf numFmtId="0" fontId="43" fillId="0" borderId="95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0" fontId="24" fillId="0" borderId="96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95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12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left" vertical="center" wrapText="1"/>
    </xf>
    <xf numFmtId="0" fontId="24" fillId="0" borderId="102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22" fillId="0" borderId="88" xfId="0" applyFont="1" applyBorder="1" applyAlignment="1">
      <alignment vertical="center" wrapText="1"/>
    </xf>
    <xf numFmtId="0" fontId="22" fillId="0" borderId="93" xfId="0" applyFont="1" applyBorder="1" applyAlignment="1">
      <alignment vertical="center" wrapText="1"/>
    </xf>
    <xf numFmtId="0" fontId="22" fillId="0" borderId="97" xfId="0" applyFont="1" applyBorder="1" applyAlignment="1">
      <alignment vertical="center" wrapText="1"/>
    </xf>
    <xf numFmtId="0" fontId="22" fillId="0" borderId="88" xfId="0" applyFont="1" applyBorder="1" applyAlignment="1">
      <alignment horizontal="center" vertical="top" wrapText="1"/>
    </xf>
    <xf numFmtId="0" fontId="22" fillId="0" borderId="93" xfId="0" applyFont="1" applyBorder="1" applyAlignment="1">
      <alignment horizontal="center" vertical="top" wrapText="1"/>
    </xf>
    <xf numFmtId="0" fontId="22" fillId="0" borderId="97" xfId="0" applyFont="1" applyBorder="1" applyAlignment="1">
      <alignment horizontal="center" vertical="top" wrapText="1"/>
    </xf>
    <xf numFmtId="3" fontId="24" fillId="0" borderId="113" xfId="0" applyNumberFormat="1" applyFont="1" applyBorder="1" applyAlignment="1">
      <alignment horizontal="center" vertical="center"/>
    </xf>
    <xf numFmtId="3" fontId="24" fillId="0" borderId="112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62" xfId="0" applyNumberFormat="1" applyFont="1" applyBorder="1" applyAlignment="1">
      <alignment horizontal="center" vertical="center"/>
    </xf>
    <xf numFmtId="3" fontId="24" fillId="0" borderId="111" xfId="0" applyNumberFormat="1" applyFont="1" applyBorder="1" applyAlignment="1">
      <alignment horizontal="center" vertical="center"/>
    </xf>
    <xf numFmtId="3" fontId="24" fillId="0" borderId="110" xfId="0" applyNumberFormat="1" applyFont="1" applyBorder="1" applyAlignment="1">
      <alignment horizontal="center" vertical="center"/>
    </xf>
    <xf numFmtId="3" fontId="24" fillId="0" borderId="58" xfId="0" applyNumberFormat="1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0" fontId="22" fillId="0" borderId="88" xfId="0" applyFont="1" applyBorder="1" applyAlignment="1">
      <alignment vertical="top" wrapText="1"/>
    </xf>
    <xf numFmtId="0" fontId="22" fillId="0" borderId="93" xfId="0" applyFont="1" applyBorder="1" applyAlignment="1">
      <alignment vertical="top" wrapText="1"/>
    </xf>
    <xf numFmtId="0" fontId="22" fillId="0" borderId="97" xfId="0" applyFont="1" applyBorder="1" applyAlignment="1">
      <alignment vertical="top" wrapText="1"/>
    </xf>
    <xf numFmtId="0" fontId="42" fillId="2" borderId="4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49" fontId="24" fillId="0" borderId="105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109" xfId="0" applyNumberFormat="1" applyFont="1" applyBorder="1" applyAlignment="1">
      <alignment horizontal="center" vertical="center"/>
    </xf>
    <xf numFmtId="0" fontId="24" fillId="0" borderId="102" xfId="0" applyFont="1" applyBorder="1" applyAlignment="1">
      <alignment horizontal="left" vertical="center" wrapText="1"/>
    </xf>
    <xf numFmtId="0" fontId="24" fillId="0" borderId="103" xfId="0" applyFont="1" applyBorder="1" applyAlignment="1">
      <alignment horizontal="left" vertical="center" wrapText="1"/>
    </xf>
    <xf numFmtId="0" fontId="24" fillId="0" borderId="104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/>
    </xf>
    <xf numFmtId="0" fontId="24" fillId="0" borderId="68" xfId="0" applyFont="1" applyBorder="1" applyAlignment="1">
      <alignment horizontal="left" vertical="center"/>
    </xf>
    <xf numFmtId="0" fontId="24" fillId="0" borderId="94" xfId="0" applyFont="1" applyBorder="1" applyAlignment="1">
      <alignment horizontal="left" vertical="center"/>
    </xf>
    <xf numFmtId="0" fontId="24" fillId="0" borderId="78" xfId="0" applyFont="1" applyBorder="1" applyAlignment="1">
      <alignment horizontal="left" vertical="center"/>
    </xf>
    <xf numFmtId="0" fontId="24" fillId="0" borderId="82" xfId="0" applyFont="1" applyBorder="1" applyAlignment="1">
      <alignment horizontal="left" vertical="center"/>
    </xf>
    <xf numFmtId="0" fontId="24" fillId="0" borderId="108" xfId="0" applyFont="1" applyBorder="1" applyAlignment="1">
      <alignment horizontal="left" vertical="center"/>
    </xf>
    <xf numFmtId="0" fontId="24" fillId="0" borderId="85" xfId="0" applyFont="1" applyBorder="1" applyAlignment="1">
      <alignment horizontal="left" vertical="center" wrapText="1"/>
    </xf>
    <xf numFmtId="0" fontId="24" fillId="0" borderId="128" xfId="0" applyFont="1" applyBorder="1" applyAlignment="1">
      <alignment horizontal="left" vertical="center"/>
    </xf>
    <xf numFmtId="0" fontId="24" fillId="0" borderId="129" xfId="0" applyFont="1" applyBorder="1" applyAlignment="1">
      <alignment horizontal="left" vertical="center"/>
    </xf>
    <xf numFmtId="171" fontId="24" fillId="0" borderId="43" xfId="0" applyNumberFormat="1" applyFont="1" applyBorder="1" applyAlignment="1">
      <alignment vertical="center" wrapText="1"/>
    </xf>
    <xf numFmtId="171" fontId="24" fillId="0" borderId="0" xfId="0" applyNumberFormat="1" applyFont="1" applyAlignment="1">
      <alignment vertical="center" wrapText="1"/>
    </xf>
    <xf numFmtId="171" fontId="24" fillId="0" borderId="0" xfId="0" applyNumberFormat="1" applyFont="1" applyAlignment="1">
      <alignment wrapText="1"/>
    </xf>
    <xf numFmtId="171" fontId="4" fillId="2" borderId="44" xfId="0" applyNumberFormat="1" applyFont="1" applyFill="1" applyBorder="1" applyAlignment="1">
      <alignment horizontal="center" vertical="center" wrapText="1"/>
    </xf>
    <xf numFmtId="171" fontId="4" fillId="2" borderId="29" xfId="0" applyNumberFormat="1" applyFont="1" applyFill="1" applyBorder="1" applyAlignment="1">
      <alignment horizontal="center" vertical="center" wrapText="1"/>
    </xf>
    <xf numFmtId="171" fontId="43" fillId="0" borderId="38" xfId="0" applyNumberFormat="1" applyFont="1" applyBorder="1" applyAlignment="1">
      <alignment horizontal="left" vertical="center" wrapText="1"/>
    </xf>
    <xf numFmtId="179" fontId="24" fillId="0" borderId="89" xfId="0" applyNumberFormat="1" applyFont="1" applyBorder="1" applyAlignment="1">
      <alignment vertical="center" wrapText="1"/>
    </xf>
    <xf numFmtId="179" fontId="24" fillId="0" borderId="74" xfId="0" applyNumberFormat="1" applyFont="1" applyBorder="1" applyAlignment="1">
      <alignment vertical="center" wrapText="1"/>
    </xf>
    <xf numFmtId="179" fontId="24" fillId="0" borderId="78" xfId="0" applyNumberFormat="1" applyFont="1" applyBorder="1" applyAlignment="1">
      <alignment vertical="center" wrapText="1"/>
    </xf>
    <xf numFmtId="179" fontId="24" fillId="0" borderId="4" xfId="0" applyNumberFormat="1" applyFont="1" applyBorder="1" applyAlignment="1">
      <alignment vertical="center" wrapText="1"/>
    </xf>
    <xf numFmtId="179" fontId="24" fillId="0" borderId="60" xfId="0" applyNumberFormat="1" applyFont="1" applyBorder="1" applyAlignment="1">
      <alignment vertical="center" wrapText="1"/>
    </xf>
    <xf numFmtId="179" fontId="24" fillId="0" borderId="102" xfId="0" applyNumberFormat="1" applyFont="1" applyBorder="1" applyAlignment="1">
      <alignment vertical="center" wrapText="1"/>
    </xf>
    <xf numFmtId="179" fontId="24" fillId="0" borderId="58" xfId="0" applyNumberFormat="1" applyFont="1" applyBorder="1" applyAlignment="1">
      <alignment vertical="center" wrapText="1"/>
    </xf>
    <xf numFmtId="179" fontId="24" fillId="0" borderId="19" xfId="0" applyNumberFormat="1" applyFont="1" applyBorder="1" applyAlignment="1">
      <alignment vertical="center" wrapText="1"/>
    </xf>
    <xf numFmtId="179" fontId="24" fillId="0" borderId="85" xfId="0" applyNumberFormat="1" applyFont="1" applyBorder="1" applyAlignment="1">
      <alignment vertical="center" wrapText="1"/>
    </xf>
    <xf numFmtId="179" fontId="24" fillId="0" borderId="90" xfId="0" applyNumberFormat="1" applyFont="1" applyBorder="1" applyAlignment="1">
      <alignment vertical="center" wrapText="1"/>
    </xf>
    <xf numFmtId="179" fontId="24" fillId="0" borderId="86" xfId="0" applyNumberFormat="1" applyFont="1" applyBorder="1" applyAlignment="1">
      <alignment vertical="center" wrapText="1"/>
    </xf>
    <xf numFmtId="179" fontId="24" fillId="0" borderId="111" xfId="0" applyNumberFormat="1" applyFont="1" applyBorder="1" applyAlignment="1">
      <alignment vertical="center" wrapText="1"/>
    </xf>
    <xf numFmtId="179" fontId="24" fillId="0" borderId="119" xfId="0" applyNumberFormat="1" applyFont="1" applyBorder="1" applyAlignment="1">
      <alignment vertical="center" wrapText="1"/>
    </xf>
    <xf numFmtId="179" fontId="24" fillId="0" borderId="4" xfId="0" applyNumberFormat="1" applyFont="1" applyBorder="1" applyAlignment="1">
      <alignment horizontal="right" vertical="center" wrapText="1"/>
    </xf>
    <xf numFmtId="179" fontId="24" fillId="0" borderId="4" xfId="0" applyNumberFormat="1" applyFont="1" applyBorder="1" applyAlignment="1">
      <alignment horizontal="center" vertical="center" wrapText="1"/>
    </xf>
  </cellXfs>
  <cellStyles count="31">
    <cellStyle name="20% - Énfasis3 2" xfId="10" xr:uid="{00000000-0005-0000-0000-000000000000}"/>
    <cellStyle name="Cálculo 2" xfId="11" xr:uid="{00000000-0005-0000-0000-000001000000}"/>
    <cellStyle name="Entrada 2" xfId="12" xr:uid="{00000000-0005-0000-0000-000002000000}"/>
    <cellStyle name="Euro" xfId="13" xr:uid="{00000000-0005-0000-0000-000003000000}"/>
    <cellStyle name="Millares" xfId="1" builtinId="3"/>
    <cellStyle name="Moneda" xfId="2" builtinId="4"/>
    <cellStyle name="Moneda 2" xfId="6" xr:uid="{00000000-0005-0000-0000-000006000000}"/>
    <cellStyle name="Moneda 2 2" xfId="14" xr:uid="{00000000-0005-0000-0000-000007000000}"/>
    <cellStyle name="Moneda 3" xfId="5" xr:uid="{00000000-0005-0000-0000-000008000000}"/>
    <cellStyle name="Moneda 3 2" xfId="15" xr:uid="{00000000-0005-0000-0000-000009000000}"/>
    <cellStyle name="Normal" xfId="0" builtinId="0"/>
    <cellStyle name="Normal 10" xfId="16" xr:uid="{00000000-0005-0000-0000-00000B000000}"/>
    <cellStyle name="Normal 11" xfId="9" xr:uid="{00000000-0005-0000-0000-00000C000000}"/>
    <cellStyle name="Normal 12" xfId="4" xr:uid="{00000000-0005-0000-0000-00000D000000}"/>
    <cellStyle name="Normal 12 2" xfId="17" xr:uid="{00000000-0005-0000-0000-00000E000000}"/>
    <cellStyle name="Normal 13" xfId="18" xr:uid="{00000000-0005-0000-0000-00000F000000}"/>
    <cellStyle name="Normal 14" xfId="7" xr:uid="{00000000-0005-0000-0000-000010000000}"/>
    <cellStyle name="Normal 2" xfId="19" xr:uid="{00000000-0005-0000-0000-000011000000}"/>
    <cellStyle name="Normal 2 2" xfId="3" xr:uid="{00000000-0005-0000-0000-000012000000}"/>
    <cellStyle name="Normal 3" xfId="20" xr:uid="{00000000-0005-0000-0000-000013000000}"/>
    <cellStyle name="Normal 4" xfId="21" xr:uid="{00000000-0005-0000-0000-000014000000}"/>
    <cellStyle name="Normal 5" xfId="22" xr:uid="{00000000-0005-0000-0000-000015000000}"/>
    <cellStyle name="Normal 6" xfId="23" xr:uid="{00000000-0005-0000-0000-000016000000}"/>
    <cellStyle name="Normal 7" xfId="24" xr:uid="{00000000-0005-0000-0000-000017000000}"/>
    <cellStyle name="Normal 8" xfId="25" xr:uid="{00000000-0005-0000-0000-000018000000}"/>
    <cellStyle name="Normal 9" xfId="26" xr:uid="{00000000-0005-0000-0000-000019000000}"/>
    <cellStyle name="Porcentaje 2" xfId="8" xr:uid="{00000000-0005-0000-0000-00001B000000}"/>
    <cellStyle name="Porcentual 2" xfId="27" xr:uid="{00000000-0005-0000-0000-00001C000000}"/>
    <cellStyle name="Porcentual 3" xfId="28" xr:uid="{00000000-0005-0000-0000-00001D000000}"/>
    <cellStyle name="Porcentual 4" xfId="29" xr:uid="{00000000-0005-0000-0000-00001E000000}"/>
    <cellStyle name="Währung" xfId="30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showGridLines="0" tabSelected="1" zoomScale="110" zoomScaleNormal="110" workbookViewId="0">
      <pane xSplit="2" ySplit="6" topLeftCell="C7" activePane="bottomRight" state="frozen"/>
      <selection pane="topRight"/>
      <selection pane="bottomLeft"/>
      <selection pane="bottomRight" activeCell="D30" sqref="D30:D33"/>
    </sheetView>
  </sheetViews>
  <sheetFormatPr baseColWidth="10" defaultColWidth="11.42578125" defaultRowHeight="12.75" x14ac:dyDescent="0.25"/>
  <cols>
    <col min="1" max="1" width="8.140625" style="14" customWidth="1"/>
    <col min="2" max="2" width="60.140625" style="13" customWidth="1"/>
    <col min="3" max="3" width="12.5703125" style="13" bestFit="1" customWidth="1"/>
    <col min="4" max="4" width="43" style="69" customWidth="1"/>
    <col min="5" max="5" width="17.28515625" style="13" bestFit="1" customWidth="1"/>
    <col min="6" max="6" width="12.42578125" style="13" customWidth="1"/>
    <col min="7" max="16384" width="11.42578125" style="13"/>
  </cols>
  <sheetData>
    <row r="1" spans="1:6" ht="18.75" thickBot="1" x14ac:dyDescent="0.3">
      <c r="A1" s="65" t="s">
        <v>366</v>
      </c>
      <c r="B1" s="18"/>
      <c r="C1" s="18"/>
      <c r="D1" s="68"/>
      <c r="E1" s="18"/>
      <c r="F1" s="18"/>
    </row>
    <row r="2" spans="1:6" ht="13.5" thickTop="1" x14ac:dyDescent="0.25">
      <c r="A2" s="67" t="s">
        <v>214</v>
      </c>
    </row>
    <row r="3" spans="1:6" ht="15" x14ac:dyDescent="0.25">
      <c r="A3" s="66" t="s">
        <v>189</v>
      </c>
    </row>
    <row r="4" spans="1:6" ht="15.75" thickBot="1" x14ac:dyDescent="0.3">
      <c r="A4" s="47" t="s">
        <v>385</v>
      </c>
    </row>
    <row r="5" spans="1:6" x14ac:dyDescent="0.25">
      <c r="A5" s="312" t="s">
        <v>55</v>
      </c>
      <c r="B5" s="313"/>
      <c r="C5" s="318" t="s">
        <v>186</v>
      </c>
      <c r="D5" s="316" t="s">
        <v>97</v>
      </c>
      <c r="E5" s="305" t="s">
        <v>185</v>
      </c>
      <c r="F5" s="306"/>
    </row>
    <row r="6" spans="1:6" ht="13.5" thickBot="1" x14ac:dyDescent="0.3">
      <c r="A6" s="314"/>
      <c r="B6" s="315"/>
      <c r="C6" s="319"/>
      <c r="D6" s="317"/>
      <c r="E6" s="15" t="s">
        <v>384</v>
      </c>
      <c r="F6" s="16" t="s">
        <v>88</v>
      </c>
    </row>
    <row r="7" spans="1:6" x14ac:dyDescent="0.25">
      <c r="A7" s="75" t="s">
        <v>62</v>
      </c>
      <c r="B7" s="76" t="s">
        <v>200</v>
      </c>
      <c r="C7" s="77">
        <v>104</v>
      </c>
      <c r="D7" s="78" t="s">
        <v>368</v>
      </c>
      <c r="E7" s="79">
        <v>886</v>
      </c>
      <c r="F7" s="275">
        <f>+E7/C7</f>
        <v>8.5192307692307701</v>
      </c>
    </row>
    <row r="8" spans="1:6" x14ac:dyDescent="0.25">
      <c r="A8" s="282"/>
      <c r="B8" s="283"/>
      <c r="C8" s="284"/>
      <c r="D8" s="279"/>
      <c r="E8" s="285"/>
      <c r="F8" s="281"/>
    </row>
    <row r="9" spans="1:6" x14ac:dyDescent="0.25">
      <c r="A9" s="75" t="s">
        <v>56</v>
      </c>
      <c r="B9" s="76" t="s">
        <v>211</v>
      </c>
      <c r="C9" s="77">
        <f>SUM(C10:C12)</f>
        <v>1361.26</v>
      </c>
      <c r="D9" s="78"/>
      <c r="E9" s="79">
        <f>SUM(E10:E12)</f>
        <v>6851.166666666667</v>
      </c>
      <c r="F9" s="275"/>
    </row>
    <row r="10" spans="1:6" x14ac:dyDescent="0.25">
      <c r="A10" s="80"/>
      <c r="B10" s="81" t="s">
        <v>212</v>
      </c>
      <c r="C10" s="82">
        <v>130.26</v>
      </c>
      <c r="D10" s="83" t="s">
        <v>254</v>
      </c>
      <c r="E10" s="84">
        <f>11856/12</f>
        <v>988</v>
      </c>
      <c r="F10" s="85">
        <f>+E10/C10</f>
        <v>7.5848303393213579</v>
      </c>
    </row>
    <row r="11" spans="1:6" x14ac:dyDescent="0.25">
      <c r="A11" s="86"/>
      <c r="B11" s="87" t="s">
        <v>213</v>
      </c>
      <c r="C11" s="88">
        <v>773</v>
      </c>
      <c r="D11" s="89" t="s">
        <v>254</v>
      </c>
      <c r="E11" s="90">
        <f>70358/12</f>
        <v>5863.166666666667</v>
      </c>
      <c r="F11" s="91">
        <f>+E11/C11</f>
        <v>7.5849504096593368</v>
      </c>
    </row>
    <row r="12" spans="1:6" x14ac:dyDescent="0.25">
      <c r="A12" s="92"/>
      <c r="B12" s="93"/>
      <c r="C12" s="94">
        <v>458</v>
      </c>
      <c r="D12" s="95" t="s">
        <v>210</v>
      </c>
      <c r="E12" s="96" t="s">
        <v>215</v>
      </c>
      <c r="F12" s="97"/>
    </row>
    <row r="13" spans="1:6" x14ac:dyDescent="0.25">
      <c r="A13" s="286"/>
      <c r="B13" s="105"/>
      <c r="C13" s="287"/>
      <c r="D13" s="288"/>
      <c r="E13" s="289"/>
      <c r="F13" s="290"/>
    </row>
    <row r="14" spans="1:6" x14ac:dyDescent="0.25">
      <c r="A14" s="75" t="s">
        <v>56</v>
      </c>
      <c r="B14" s="76" t="s">
        <v>398</v>
      </c>
      <c r="C14" s="77">
        <f>SUM(C15:C20)</f>
        <v>8005</v>
      </c>
      <c r="D14" s="78"/>
      <c r="E14" s="79">
        <f>SUM(E15:E20)</f>
        <v>29657.239999999998</v>
      </c>
      <c r="F14" s="275"/>
    </row>
    <row r="15" spans="1:6" x14ac:dyDescent="0.25">
      <c r="A15" s="99"/>
      <c r="B15" s="81" t="s">
        <v>82</v>
      </c>
      <c r="C15" s="82">
        <v>1907</v>
      </c>
      <c r="D15" s="83" t="s">
        <v>216</v>
      </c>
      <c r="E15" s="84">
        <v>6927.81</v>
      </c>
      <c r="F15" s="85">
        <f t="shared" ref="F15:F20" si="0">+E15/C15</f>
        <v>3.6328316727844783</v>
      </c>
    </row>
    <row r="16" spans="1:6" x14ac:dyDescent="0.25">
      <c r="A16" s="100"/>
      <c r="B16" s="101" t="s">
        <v>83</v>
      </c>
      <c r="C16" s="88">
        <v>1528</v>
      </c>
      <c r="D16" s="89" t="s">
        <v>375</v>
      </c>
      <c r="E16" s="90">
        <v>5626</v>
      </c>
      <c r="F16" s="91">
        <f t="shared" si="0"/>
        <v>3.6819371727748691</v>
      </c>
    </row>
    <row r="17" spans="1:6" x14ac:dyDescent="0.25">
      <c r="A17" s="100"/>
      <c r="B17" s="101" t="s">
        <v>85</v>
      </c>
      <c r="C17" s="88">
        <v>1532</v>
      </c>
      <c r="D17" s="89" t="s">
        <v>217</v>
      </c>
      <c r="E17" s="90">
        <v>5635.4</v>
      </c>
      <c r="F17" s="91">
        <f t="shared" si="0"/>
        <v>3.6784595300261094</v>
      </c>
    </row>
    <row r="18" spans="1:6" x14ac:dyDescent="0.25">
      <c r="A18" s="100"/>
      <c r="B18" s="101" t="s">
        <v>86</v>
      </c>
      <c r="C18" s="88">
        <v>730</v>
      </c>
      <c r="D18" s="89" t="s">
        <v>218</v>
      </c>
      <c r="E18" s="90">
        <v>2758</v>
      </c>
      <c r="F18" s="91">
        <f t="shared" si="0"/>
        <v>3.7780821917808218</v>
      </c>
    </row>
    <row r="19" spans="1:6" x14ac:dyDescent="0.25">
      <c r="A19" s="100"/>
      <c r="B19" s="101" t="s">
        <v>84</v>
      </c>
      <c r="C19" s="88">
        <v>778</v>
      </c>
      <c r="D19" s="89" t="s">
        <v>217</v>
      </c>
      <c r="E19" s="90">
        <v>3060.03</v>
      </c>
      <c r="F19" s="91">
        <f t="shared" si="0"/>
        <v>3.9332005141388175</v>
      </c>
    </row>
    <row r="20" spans="1:6" x14ac:dyDescent="0.25">
      <c r="A20" s="102"/>
      <c r="B20" s="103" t="s">
        <v>87</v>
      </c>
      <c r="C20" s="94">
        <v>1530</v>
      </c>
      <c r="D20" s="95" t="s">
        <v>219</v>
      </c>
      <c r="E20" s="104">
        <v>5650</v>
      </c>
      <c r="F20" s="97">
        <f t="shared" si="0"/>
        <v>3.6928104575163401</v>
      </c>
    </row>
    <row r="21" spans="1:6" x14ac:dyDescent="0.25">
      <c r="A21" s="286"/>
      <c r="B21" s="277"/>
      <c r="C21" s="278"/>
      <c r="D21" s="279"/>
      <c r="E21" s="280"/>
      <c r="F21" s="281"/>
    </row>
    <row r="22" spans="1:6" x14ac:dyDescent="0.25">
      <c r="A22" s="75" t="s">
        <v>63</v>
      </c>
      <c r="B22" s="76" t="s">
        <v>220</v>
      </c>
      <c r="C22" s="77">
        <v>299</v>
      </c>
      <c r="D22" s="78" t="s">
        <v>368</v>
      </c>
      <c r="E22" s="79">
        <v>914.74</v>
      </c>
      <c r="F22" s="275">
        <f>+E22/C22</f>
        <v>3.0593311036789297</v>
      </c>
    </row>
    <row r="23" spans="1:6" x14ac:dyDescent="0.25">
      <c r="A23" s="282"/>
      <c r="B23" s="283"/>
      <c r="C23" s="284"/>
      <c r="D23" s="279"/>
      <c r="E23" s="285"/>
      <c r="F23" s="281"/>
    </row>
    <row r="24" spans="1:6" x14ac:dyDescent="0.25">
      <c r="A24" s="75" t="s">
        <v>221</v>
      </c>
      <c r="B24" s="76" t="s">
        <v>225</v>
      </c>
      <c r="C24" s="77">
        <v>503</v>
      </c>
      <c r="D24" s="78" t="s">
        <v>254</v>
      </c>
      <c r="E24" s="79">
        <f>18131.5/12</f>
        <v>1510.9583333333333</v>
      </c>
      <c r="F24" s="275">
        <f>+E24/C24</f>
        <v>3.0038933068257121</v>
      </c>
    </row>
    <row r="25" spans="1:6" x14ac:dyDescent="0.25">
      <c r="A25" s="282"/>
      <c r="B25" s="283"/>
      <c r="C25" s="284"/>
      <c r="D25" s="279"/>
      <c r="E25" s="285"/>
      <c r="F25" s="281"/>
    </row>
    <row r="26" spans="1:6" x14ac:dyDescent="0.25">
      <c r="A26" s="75" t="s">
        <v>120</v>
      </c>
      <c r="B26" s="76" t="s">
        <v>66</v>
      </c>
      <c r="C26" s="77">
        <f>+SUM(C27:C42)</f>
        <v>8456.0800000000017</v>
      </c>
      <c r="D26" s="78"/>
      <c r="E26" s="79">
        <f>SUM(E27:E42)</f>
        <v>54706.259999999995</v>
      </c>
      <c r="F26" s="275"/>
    </row>
    <row r="27" spans="1:6" x14ac:dyDescent="0.25">
      <c r="A27" s="99"/>
      <c r="B27" s="81" t="s">
        <v>67</v>
      </c>
      <c r="C27" s="82">
        <v>696.55</v>
      </c>
      <c r="D27" s="83" t="s">
        <v>81</v>
      </c>
      <c r="E27" s="90">
        <v>5558.56</v>
      </c>
      <c r="F27" s="91">
        <f>+E27/C27</f>
        <v>7.9801306438877333</v>
      </c>
    </row>
    <row r="28" spans="1:6" x14ac:dyDescent="0.25">
      <c r="A28" s="99"/>
      <c r="B28" s="81" t="s">
        <v>69</v>
      </c>
      <c r="C28" s="82">
        <v>444.93</v>
      </c>
      <c r="D28" s="83" t="s">
        <v>376</v>
      </c>
      <c r="E28" s="90">
        <v>0</v>
      </c>
      <c r="F28" s="91">
        <f>+E28/C28</f>
        <v>0</v>
      </c>
    </row>
    <row r="29" spans="1:6" x14ac:dyDescent="0.25">
      <c r="A29" s="99"/>
      <c r="B29" s="81" t="s">
        <v>70</v>
      </c>
      <c r="C29" s="82">
        <v>239.01</v>
      </c>
      <c r="D29" s="83" t="s">
        <v>376</v>
      </c>
      <c r="E29" s="90">
        <v>0</v>
      </c>
      <c r="F29" s="91">
        <f>+E29/C29</f>
        <v>0</v>
      </c>
    </row>
    <row r="30" spans="1:6" x14ac:dyDescent="0.25">
      <c r="A30" s="99"/>
      <c r="B30" s="81" t="s">
        <v>195</v>
      </c>
      <c r="C30" s="82">
        <v>1980</v>
      </c>
      <c r="D30" s="307" t="s">
        <v>80</v>
      </c>
      <c r="E30" s="90">
        <f>(26370.85/(SUM($C$30:$C$33))*C30)</f>
        <v>12368.568504783807</v>
      </c>
      <c r="F30" s="91">
        <f t="shared" ref="F30:F43" si="1">+E30/C30</f>
        <v>6.2467517700928319</v>
      </c>
    </row>
    <row r="31" spans="1:6" x14ac:dyDescent="0.25">
      <c r="A31" s="99"/>
      <c r="B31" s="81" t="s">
        <v>207</v>
      </c>
      <c r="C31" s="82">
        <f>2282-C30</f>
        <v>302</v>
      </c>
      <c r="D31" s="308"/>
      <c r="E31" s="90">
        <f t="shared" ref="E31:E33" si="2">(26370.85/(SUM($C$30:$C$33))*C31)</f>
        <v>1886.5190345680353</v>
      </c>
      <c r="F31" s="91">
        <f t="shared" si="1"/>
        <v>6.2467517700928319</v>
      </c>
    </row>
    <row r="32" spans="1:6" x14ac:dyDescent="0.25">
      <c r="A32" s="99"/>
      <c r="B32" s="81" t="s">
        <v>72</v>
      </c>
      <c r="C32" s="82">
        <v>822.59</v>
      </c>
      <c r="D32" s="308"/>
      <c r="E32" s="90">
        <f t="shared" si="2"/>
        <v>5138.5155385606631</v>
      </c>
      <c r="F32" s="91">
        <f t="shared" si="1"/>
        <v>6.2467517700928319</v>
      </c>
    </row>
    <row r="33" spans="1:6" x14ac:dyDescent="0.25">
      <c r="A33" s="99"/>
      <c r="B33" s="81" t="s">
        <v>73</v>
      </c>
      <c r="C33" s="82">
        <v>1116.94</v>
      </c>
      <c r="D33" s="309"/>
      <c r="E33" s="90">
        <f t="shared" si="2"/>
        <v>6977.2469220874882</v>
      </c>
      <c r="F33" s="91">
        <f t="shared" si="1"/>
        <v>6.2467517700928319</v>
      </c>
    </row>
    <row r="34" spans="1:6" x14ac:dyDescent="0.25">
      <c r="A34" s="99"/>
      <c r="B34" s="81" t="s">
        <v>208</v>
      </c>
      <c r="C34" s="82">
        <f>131.76+636.01</f>
        <v>767.77</v>
      </c>
      <c r="D34" s="310" t="s">
        <v>222</v>
      </c>
      <c r="E34" s="90">
        <f>13637.58/($C$34+$C$35)*C34</f>
        <v>7277.4138997894033</v>
      </c>
      <c r="F34" s="91">
        <f t="shared" si="1"/>
        <v>9.4786380032944813</v>
      </c>
    </row>
    <row r="35" spans="1:6" x14ac:dyDescent="0.25">
      <c r="A35" s="99"/>
      <c r="B35" s="81" t="s">
        <v>71</v>
      </c>
      <c r="C35" s="82">
        <v>671</v>
      </c>
      <c r="D35" s="311"/>
      <c r="E35" s="90">
        <f>13637.58/($C$34+$C$35)*C35</f>
        <v>6360.1661002105966</v>
      </c>
      <c r="F35" s="91">
        <f t="shared" si="1"/>
        <v>9.4786380032944813</v>
      </c>
    </row>
    <row r="36" spans="1:6" x14ac:dyDescent="0.25">
      <c r="A36" s="99"/>
      <c r="B36" s="81" t="s">
        <v>74</v>
      </c>
      <c r="C36" s="82">
        <v>179.19</v>
      </c>
      <c r="D36" s="83" t="s">
        <v>377</v>
      </c>
      <c r="E36" s="90">
        <v>1079.44</v>
      </c>
      <c r="F36" s="91">
        <f t="shared" si="1"/>
        <v>6.0239968748256043</v>
      </c>
    </row>
    <row r="37" spans="1:6" x14ac:dyDescent="0.25">
      <c r="A37" s="99"/>
      <c r="B37" s="81" t="s">
        <v>75</v>
      </c>
      <c r="C37" s="82">
        <v>167.32</v>
      </c>
      <c r="D37" s="83" t="s">
        <v>223</v>
      </c>
      <c r="E37" s="90">
        <v>1391</v>
      </c>
      <c r="F37" s="91">
        <f t="shared" si="1"/>
        <v>8.3134114272053559</v>
      </c>
    </row>
    <row r="38" spans="1:6" x14ac:dyDescent="0.25">
      <c r="A38" s="99"/>
      <c r="B38" s="81" t="s">
        <v>76</v>
      </c>
      <c r="C38" s="82">
        <v>155.87</v>
      </c>
      <c r="D38" s="83" t="s">
        <v>387</v>
      </c>
      <c r="E38" s="90">
        <v>938.96</v>
      </c>
      <c r="F38" s="91">
        <f t="shared" si="1"/>
        <v>6.0239943542695835</v>
      </c>
    </row>
    <row r="39" spans="1:6" x14ac:dyDescent="0.25">
      <c r="A39" s="99"/>
      <c r="B39" s="81" t="s">
        <v>77</v>
      </c>
      <c r="C39" s="82">
        <v>290.92</v>
      </c>
      <c r="D39" s="83" t="s">
        <v>78</v>
      </c>
      <c r="E39" s="90">
        <v>2702.87</v>
      </c>
      <c r="F39" s="91">
        <f t="shared" si="1"/>
        <v>9.2907672212292027</v>
      </c>
    </row>
    <row r="40" spans="1:6" x14ac:dyDescent="0.25">
      <c r="A40" s="99"/>
      <c r="B40" s="81" t="s">
        <v>79</v>
      </c>
      <c r="C40" s="82">
        <v>119.52</v>
      </c>
      <c r="D40" s="83" t="s">
        <v>378</v>
      </c>
      <c r="E40" s="90">
        <v>0</v>
      </c>
      <c r="F40" s="91">
        <f t="shared" si="1"/>
        <v>0</v>
      </c>
    </row>
    <row r="41" spans="1:6" x14ac:dyDescent="0.25">
      <c r="A41" s="99"/>
      <c r="B41" s="81" t="s">
        <v>203</v>
      </c>
      <c r="C41" s="82">
        <v>254.51</v>
      </c>
      <c r="D41" s="83" t="s">
        <v>224</v>
      </c>
      <c r="E41" s="90">
        <f>3027/($C$41+$C$42)*C41</f>
        <v>1533.2293868290644</v>
      </c>
      <c r="F41" s="91">
        <f t="shared" si="1"/>
        <v>6.0242402531494417</v>
      </c>
    </row>
    <row r="42" spans="1:6" x14ac:dyDescent="0.25">
      <c r="A42" s="99"/>
      <c r="B42" s="81" t="s">
        <v>204</v>
      </c>
      <c r="C42" s="82">
        <f>502.47-254.51</f>
        <v>247.96000000000004</v>
      </c>
      <c r="D42" s="83" t="s">
        <v>224</v>
      </c>
      <c r="E42" s="90">
        <f>3027/($C$41+$C$42)*C42</f>
        <v>1493.7706131709358</v>
      </c>
      <c r="F42" s="91">
        <f t="shared" si="1"/>
        <v>6.0242402531494417</v>
      </c>
    </row>
    <row r="43" spans="1:6" x14ac:dyDescent="0.25">
      <c r="A43" s="99"/>
      <c r="B43" s="81" t="s">
        <v>386</v>
      </c>
      <c r="C43" s="82">
        <v>304</v>
      </c>
      <c r="D43" s="106" t="s">
        <v>78</v>
      </c>
      <c r="E43" s="90">
        <v>1213.6400000000001</v>
      </c>
      <c r="F43" s="91">
        <f t="shared" si="1"/>
        <v>3.9922368421052634</v>
      </c>
    </row>
    <row r="44" spans="1:6" x14ac:dyDescent="0.25">
      <c r="A44" s="282"/>
      <c r="B44" s="283"/>
      <c r="C44" s="284"/>
      <c r="D44" s="279"/>
      <c r="E44" s="285"/>
      <c r="F44" s="281"/>
    </row>
    <row r="45" spans="1:6" x14ac:dyDescent="0.25">
      <c r="A45" s="75" t="s">
        <v>226</v>
      </c>
      <c r="B45" s="76" t="s">
        <v>245</v>
      </c>
      <c r="C45" s="77">
        <f>+C46+C47</f>
        <v>421.83</v>
      </c>
      <c r="D45" s="78"/>
      <c r="E45" s="79"/>
      <c r="F45" s="275"/>
    </row>
    <row r="46" spans="1:6" x14ac:dyDescent="0.25">
      <c r="A46" s="86"/>
      <c r="B46" s="14" t="s">
        <v>94</v>
      </c>
      <c r="C46" s="107">
        <v>37.520000000000003</v>
      </c>
      <c r="D46" s="108" t="s">
        <v>254</v>
      </c>
      <c r="E46" s="90">
        <v>84.99</v>
      </c>
      <c r="F46" s="91">
        <f>+E46/C46</f>
        <v>2.2651918976545837</v>
      </c>
    </row>
    <row r="47" spans="1:6" x14ac:dyDescent="0.25">
      <c r="A47" s="86"/>
      <c r="B47" s="14"/>
      <c r="C47" s="107">
        <v>384.31</v>
      </c>
      <c r="D47" s="108" t="s">
        <v>227</v>
      </c>
      <c r="E47" s="90">
        <v>0</v>
      </c>
      <c r="F47" s="91">
        <f>+E47/C47</f>
        <v>0</v>
      </c>
    </row>
    <row r="48" spans="1:6" x14ac:dyDescent="0.25">
      <c r="A48" s="282"/>
      <c r="B48" s="283"/>
      <c r="C48" s="284"/>
      <c r="D48" s="279"/>
      <c r="E48" s="285"/>
      <c r="F48" s="281"/>
    </row>
    <row r="49" spans="1:6" ht="12" customHeight="1" x14ac:dyDescent="0.25">
      <c r="A49" s="75" t="s">
        <v>57</v>
      </c>
      <c r="B49" s="76" t="s">
        <v>58</v>
      </c>
      <c r="C49" s="77">
        <f>+SUM(C50:C64)</f>
        <v>1470.58</v>
      </c>
      <c r="D49" s="78"/>
      <c r="E49" s="79">
        <f>SUM(E50:E64)</f>
        <v>8768.16</v>
      </c>
      <c r="F49" s="275"/>
    </row>
    <row r="50" spans="1:6" x14ac:dyDescent="0.25">
      <c r="A50" s="99"/>
      <c r="B50" s="81" t="s">
        <v>100</v>
      </c>
      <c r="C50" s="82">
        <v>331.76</v>
      </c>
      <c r="D50" s="83" t="s">
        <v>379</v>
      </c>
      <c r="E50" s="90">
        <v>2600</v>
      </c>
      <c r="F50" s="91">
        <f t="shared" ref="F50:F59" si="3">+E50/C50</f>
        <v>7.8369905956112857</v>
      </c>
    </row>
    <row r="51" spans="1:6" x14ac:dyDescent="0.25">
      <c r="A51" s="99"/>
      <c r="B51" s="81" t="s">
        <v>101</v>
      </c>
      <c r="C51" s="82">
        <v>56.87</v>
      </c>
      <c r="D51" s="83" t="s">
        <v>114</v>
      </c>
      <c r="E51" s="90">
        <v>442</v>
      </c>
      <c r="F51" s="91">
        <f t="shared" si="3"/>
        <v>7.7721118340073856</v>
      </c>
    </row>
    <row r="52" spans="1:6" x14ac:dyDescent="0.25">
      <c r="A52" s="99"/>
      <c r="B52" s="81" t="s">
        <v>102</v>
      </c>
      <c r="C52" s="82">
        <v>32.21</v>
      </c>
      <c r="D52" s="83" t="s">
        <v>202</v>
      </c>
      <c r="E52" s="90">
        <f>1884.76/($C$64+$C$61+$C$52)*C52</f>
        <v>227.93466846887438</v>
      </c>
      <c r="F52" s="91">
        <f t="shared" si="3"/>
        <v>7.0765187354509278</v>
      </c>
    </row>
    <row r="53" spans="1:6" x14ac:dyDescent="0.25">
      <c r="A53" s="99"/>
      <c r="B53" s="81" t="s">
        <v>103</v>
      </c>
      <c r="C53" s="82">
        <v>135.44</v>
      </c>
      <c r="D53" s="83" t="s">
        <v>68</v>
      </c>
      <c r="E53" s="90">
        <v>0</v>
      </c>
      <c r="F53" s="91">
        <f t="shared" si="3"/>
        <v>0</v>
      </c>
    </row>
    <row r="54" spans="1:6" x14ac:dyDescent="0.25">
      <c r="A54" s="99"/>
      <c r="B54" s="81" t="s">
        <v>192</v>
      </c>
      <c r="C54" s="82">
        <v>34.89</v>
      </c>
      <c r="D54" s="83" t="s">
        <v>99</v>
      </c>
      <c r="E54" s="302" t="s">
        <v>52</v>
      </c>
      <c r="F54" s="303" t="s">
        <v>52</v>
      </c>
    </row>
    <row r="55" spans="1:6" x14ac:dyDescent="0.25">
      <c r="A55" s="99"/>
      <c r="B55" s="81" t="s">
        <v>104</v>
      </c>
      <c r="C55" s="82">
        <v>49.57</v>
      </c>
      <c r="D55" s="83" t="s">
        <v>228</v>
      </c>
      <c r="E55" s="109">
        <v>459</v>
      </c>
      <c r="F55" s="91">
        <f t="shared" si="3"/>
        <v>9.2596328424450274</v>
      </c>
    </row>
    <row r="56" spans="1:6" x14ac:dyDescent="0.25">
      <c r="A56" s="99"/>
      <c r="B56" s="81" t="s">
        <v>105</v>
      </c>
      <c r="C56" s="82">
        <v>99.75</v>
      </c>
      <c r="D56" s="83" t="s">
        <v>90</v>
      </c>
      <c r="E56" s="109">
        <v>731.4</v>
      </c>
      <c r="F56" s="91">
        <f t="shared" si="3"/>
        <v>7.3323308270676693</v>
      </c>
    </row>
    <row r="57" spans="1:6" x14ac:dyDescent="0.25">
      <c r="A57" s="99"/>
      <c r="B57" s="81" t="s">
        <v>193</v>
      </c>
      <c r="C57" s="82">
        <v>97.87</v>
      </c>
      <c r="D57" s="83" t="s">
        <v>98</v>
      </c>
      <c r="E57" s="302" t="s">
        <v>52</v>
      </c>
      <c r="F57" s="303" t="s">
        <v>52</v>
      </c>
    </row>
    <row r="58" spans="1:6" x14ac:dyDescent="0.25">
      <c r="A58" s="99"/>
      <c r="B58" s="81" t="s">
        <v>106</v>
      </c>
      <c r="C58" s="82">
        <v>78.45</v>
      </c>
      <c r="D58" s="83" t="s">
        <v>91</v>
      </c>
      <c r="E58" s="90">
        <v>649</v>
      </c>
      <c r="F58" s="91">
        <f t="shared" si="3"/>
        <v>8.2727852135117903</v>
      </c>
    </row>
    <row r="59" spans="1:6" x14ac:dyDescent="0.25">
      <c r="A59" s="99"/>
      <c r="B59" s="81" t="s">
        <v>107</v>
      </c>
      <c r="C59" s="82">
        <v>63.26</v>
      </c>
      <c r="D59" s="83" t="s">
        <v>229</v>
      </c>
      <c r="E59" s="90">
        <v>326</v>
      </c>
      <c r="F59" s="91">
        <f t="shared" si="3"/>
        <v>5.1533354410369903</v>
      </c>
    </row>
    <row r="60" spans="1:6" x14ac:dyDescent="0.25">
      <c r="A60" s="99"/>
      <c r="B60" s="81" t="s">
        <v>108</v>
      </c>
      <c r="C60" s="82">
        <v>36</v>
      </c>
      <c r="D60" s="83" t="s">
        <v>68</v>
      </c>
      <c r="E60" s="90">
        <v>0</v>
      </c>
      <c r="F60" s="91">
        <f t="shared" ref="F60" si="4">+E60/C60</f>
        <v>0</v>
      </c>
    </row>
    <row r="61" spans="1:6" x14ac:dyDescent="0.25">
      <c r="A61" s="99"/>
      <c r="B61" s="110" t="s">
        <v>109</v>
      </c>
      <c r="C61" s="82">
        <v>134.87</v>
      </c>
      <c r="D61" s="83" t="s">
        <v>202</v>
      </c>
      <c r="E61" s="90">
        <f>1884.76/($C$64+$C$61+$C$52)*C61</f>
        <v>954.41008185026669</v>
      </c>
      <c r="F61" s="91">
        <f>+E61/C61</f>
        <v>7.0765187354509278</v>
      </c>
    </row>
    <row r="62" spans="1:6" x14ac:dyDescent="0.25">
      <c r="A62" s="99"/>
      <c r="B62" s="111" t="s">
        <v>110</v>
      </c>
      <c r="C62" s="82">
        <v>44.07</v>
      </c>
      <c r="D62" s="83" t="s">
        <v>92</v>
      </c>
      <c r="E62" s="109">
        <v>334</v>
      </c>
      <c r="F62" s="91">
        <f>+E62/C62</f>
        <v>7.5788518266394371</v>
      </c>
    </row>
    <row r="63" spans="1:6" x14ac:dyDescent="0.25">
      <c r="A63" s="99"/>
      <c r="B63" s="111" t="s">
        <v>111</v>
      </c>
      <c r="C63" s="82">
        <v>176.31</v>
      </c>
      <c r="D63" s="83" t="s">
        <v>115</v>
      </c>
      <c r="E63" s="109">
        <v>1342</v>
      </c>
      <c r="F63" s="91">
        <f>+E63/C63</f>
        <v>7.6115932164936755</v>
      </c>
    </row>
    <row r="64" spans="1:6" x14ac:dyDescent="0.25">
      <c r="A64" s="102"/>
      <c r="B64" s="93" t="s">
        <v>112</v>
      </c>
      <c r="C64" s="94">
        <v>99.26</v>
      </c>
      <c r="D64" s="98" t="s">
        <v>202</v>
      </c>
      <c r="E64" s="104">
        <f>1884.76/($C$64+$C$61+$C$52)*C64</f>
        <v>702.41524968085912</v>
      </c>
      <c r="F64" s="97">
        <f>+E64/C64</f>
        <v>7.0765187354509278</v>
      </c>
    </row>
    <row r="65" spans="1:6" x14ac:dyDescent="0.25">
      <c r="A65" s="282"/>
      <c r="B65" s="283"/>
      <c r="C65" s="284"/>
      <c r="D65" s="279"/>
      <c r="E65" s="285"/>
      <c r="F65" s="281"/>
    </row>
    <row r="66" spans="1:6" x14ac:dyDescent="0.25">
      <c r="A66" s="75" t="s">
        <v>59</v>
      </c>
      <c r="B66" s="76" t="s">
        <v>89</v>
      </c>
      <c r="C66" s="77">
        <f>+SUM(C67:C68)</f>
        <v>2050.15</v>
      </c>
      <c r="D66" s="78"/>
      <c r="E66" s="79">
        <f>+SUM(E67:E68)</f>
        <v>5536.9999999999991</v>
      </c>
      <c r="F66" s="275"/>
    </row>
    <row r="67" spans="1:6" x14ac:dyDescent="0.25">
      <c r="A67" s="99"/>
      <c r="B67" s="81" t="s">
        <v>230</v>
      </c>
      <c r="C67" s="82">
        <v>1660.54</v>
      </c>
      <c r="D67" s="83" t="s">
        <v>93</v>
      </c>
      <c r="E67" s="90">
        <f>5537/($C$67+$C$68)*C67</f>
        <v>4484.7498865936632</v>
      </c>
      <c r="F67" s="91">
        <f>+E67/C67</f>
        <v>2.7007779918542543</v>
      </c>
    </row>
    <row r="68" spans="1:6" x14ac:dyDescent="0.25">
      <c r="A68" s="102"/>
      <c r="B68" s="103" t="s">
        <v>116</v>
      </c>
      <c r="C68" s="94">
        <v>389.61</v>
      </c>
      <c r="D68" s="95" t="s">
        <v>93</v>
      </c>
      <c r="E68" s="90">
        <f>5537/($C$67+$C$68)*C68</f>
        <v>1052.2501134063361</v>
      </c>
      <c r="F68" s="97">
        <f>+E68/C68</f>
        <v>2.7007779918542547</v>
      </c>
    </row>
    <row r="69" spans="1:6" x14ac:dyDescent="0.25">
      <c r="A69" s="282"/>
      <c r="B69" s="283"/>
      <c r="C69" s="284"/>
      <c r="D69" s="279"/>
      <c r="E69" s="285"/>
      <c r="F69" s="281"/>
    </row>
    <row r="70" spans="1:6" x14ac:dyDescent="0.25">
      <c r="A70" s="75" t="s">
        <v>231</v>
      </c>
      <c r="B70" s="76" t="s">
        <v>243</v>
      </c>
      <c r="C70" s="77">
        <v>335</v>
      </c>
      <c r="D70" s="78" t="s">
        <v>232</v>
      </c>
      <c r="E70" s="79">
        <v>146.94</v>
      </c>
      <c r="F70" s="275">
        <f>+E70/C70</f>
        <v>0.43862686567164177</v>
      </c>
    </row>
    <row r="71" spans="1:6" x14ac:dyDescent="0.25">
      <c r="A71" s="282"/>
      <c r="B71" s="283"/>
      <c r="C71" s="284"/>
      <c r="D71" s="279"/>
      <c r="E71" s="285"/>
      <c r="F71" s="281"/>
    </row>
    <row r="72" spans="1:6" x14ac:dyDescent="0.25">
      <c r="A72" s="75" t="s">
        <v>233</v>
      </c>
      <c r="B72" s="76" t="s">
        <v>255</v>
      </c>
      <c r="C72" s="77">
        <v>7704.75</v>
      </c>
      <c r="D72" s="78" t="s">
        <v>254</v>
      </c>
      <c r="E72" s="79">
        <f>283787.66/12</f>
        <v>23648.971666666665</v>
      </c>
      <c r="F72" s="275">
        <f>+E72/C72</f>
        <v>3.0694015596439423</v>
      </c>
    </row>
    <row r="73" spans="1:6" x14ac:dyDescent="0.25">
      <c r="A73" s="282"/>
      <c r="B73" s="283"/>
      <c r="C73" s="284"/>
      <c r="D73" s="279"/>
      <c r="E73" s="285"/>
      <c r="F73" s="281"/>
    </row>
    <row r="74" spans="1:6" x14ac:dyDescent="0.25">
      <c r="A74" s="75" t="s">
        <v>388</v>
      </c>
      <c r="B74" s="76" t="s">
        <v>244</v>
      </c>
      <c r="C74" s="77">
        <v>496</v>
      </c>
      <c r="D74" s="78" t="s">
        <v>234</v>
      </c>
      <c r="E74" s="79">
        <v>504</v>
      </c>
      <c r="F74" s="275">
        <f>+E74/C74</f>
        <v>1.0161290322580645</v>
      </c>
    </row>
    <row r="75" spans="1:6" x14ac:dyDescent="0.25">
      <c r="A75" s="282"/>
      <c r="B75" s="283"/>
      <c r="C75" s="284"/>
      <c r="D75" s="279"/>
      <c r="E75" s="285"/>
      <c r="F75" s="281"/>
    </row>
    <row r="76" spans="1:6" x14ac:dyDescent="0.25">
      <c r="A76" s="75" t="s">
        <v>253</v>
      </c>
      <c r="B76" s="76" t="s">
        <v>250</v>
      </c>
      <c r="C76" s="77">
        <v>164.64</v>
      </c>
      <c r="D76" s="78" t="s">
        <v>380</v>
      </c>
      <c r="E76" s="112"/>
      <c r="F76" s="276"/>
    </row>
    <row r="77" spans="1:6" x14ac:dyDescent="0.25">
      <c r="A77" s="282"/>
      <c r="B77" s="283"/>
      <c r="C77" s="284"/>
      <c r="D77" s="279"/>
      <c r="E77" s="285"/>
      <c r="F77" s="281"/>
    </row>
    <row r="78" spans="1:6" x14ac:dyDescent="0.25">
      <c r="A78" s="75" t="s">
        <v>253</v>
      </c>
      <c r="B78" s="76" t="s">
        <v>251</v>
      </c>
      <c r="C78" s="77">
        <v>155.24</v>
      </c>
      <c r="D78" s="78" t="s">
        <v>380</v>
      </c>
      <c r="E78" s="112"/>
      <c r="F78" s="276"/>
    </row>
    <row r="79" spans="1:6" x14ac:dyDescent="0.25">
      <c r="A79" s="282"/>
      <c r="B79" s="283"/>
      <c r="C79" s="284"/>
      <c r="D79" s="279"/>
      <c r="E79" s="285"/>
      <c r="F79" s="281"/>
    </row>
    <row r="80" spans="1:6" x14ac:dyDescent="0.25">
      <c r="A80" s="75" t="s">
        <v>253</v>
      </c>
      <c r="B80" s="76" t="s">
        <v>252</v>
      </c>
      <c r="C80" s="77">
        <v>173.43</v>
      </c>
      <c r="D80" s="78" t="s">
        <v>380</v>
      </c>
      <c r="E80" s="112"/>
      <c r="F80" s="276"/>
    </row>
    <row r="81" spans="1:6" x14ac:dyDescent="0.25">
      <c r="A81" s="282"/>
      <c r="B81" s="283"/>
      <c r="C81" s="284"/>
      <c r="D81" s="279"/>
      <c r="E81" s="285"/>
      <c r="F81" s="281"/>
    </row>
    <row r="82" spans="1:6" x14ac:dyDescent="0.25">
      <c r="A82" s="75" t="s">
        <v>163</v>
      </c>
      <c r="B82" s="76" t="s">
        <v>242</v>
      </c>
      <c r="C82" s="77">
        <v>496.87</v>
      </c>
      <c r="D82" s="78" t="s">
        <v>121</v>
      </c>
      <c r="E82" s="79">
        <v>0</v>
      </c>
      <c r="F82" s="275">
        <f>+E82/C82</f>
        <v>0</v>
      </c>
    </row>
    <row r="83" spans="1:6" x14ac:dyDescent="0.25">
      <c r="A83" s="282"/>
      <c r="B83" s="283"/>
      <c r="C83" s="284"/>
      <c r="D83" s="279"/>
      <c r="E83" s="285"/>
      <c r="F83" s="281"/>
    </row>
    <row r="84" spans="1:6" x14ac:dyDescent="0.25">
      <c r="A84" s="75" t="s">
        <v>60</v>
      </c>
      <c r="B84" s="76" t="s">
        <v>61</v>
      </c>
      <c r="C84" s="77">
        <f>+SUM(C85:C87)</f>
        <v>697.61</v>
      </c>
      <c r="D84" s="78"/>
      <c r="E84" s="79">
        <f>+SUM(E85:E87)</f>
        <v>4429.2700000000004</v>
      </c>
      <c r="F84" s="275"/>
    </row>
    <row r="85" spans="1:6" x14ac:dyDescent="0.25">
      <c r="A85" s="99"/>
      <c r="B85" s="81" t="s">
        <v>199</v>
      </c>
      <c r="C85" s="82">
        <f>95.14+218.9</f>
        <v>314.04000000000002</v>
      </c>
      <c r="D85" s="83" t="s">
        <v>235</v>
      </c>
      <c r="E85" s="90">
        <v>1818.27</v>
      </c>
      <c r="F85" s="91">
        <f>+E85/C85</f>
        <v>5.789931218952999</v>
      </c>
    </row>
    <row r="86" spans="1:6" x14ac:dyDescent="0.25">
      <c r="A86" s="86"/>
      <c r="B86" s="14" t="s">
        <v>113</v>
      </c>
      <c r="C86" s="107">
        <f>91.53+97.2+2.84</f>
        <v>191.57000000000002</v>
      </c>
      <c r="D86" s="108" t="s">
        <v>95</v>
      </c>
      <c r="E86" s="113">
        <v>1311</v>
      </c>
      <c r="F86" s="114">
        <f>+E86/C86</f>
        <v>6.8434514798768067</v>
      </c>
    </row>
    <row r="87" spans="1:6" x14ac:dyDescent="0.25">
      <c r="A87" s="102"/>
      <c r="B87" s="103" t="s">
        <v>117</v>
      </c>
      <c r="C87" s="94">
        <v>192</v>
      </c>
      <c r="D87" s="95" t="s">
        <v>96</v>
      </c>
      <c r="E87" s="104">
        <v>1300</v>
      </c>
      <c r="F87" s="97">
        <f>+E87/C87</f>
        <v>6.770833333333333</v>
      </c>
    </row>
    <row r="88" spans="1:6" x14ac:dyDescent="0.25">
      <c r="A88" s="282"/>
      <c r="B88" s="283"/>
      <c r="C88" s="284"/>
      <c r="D88" s="279"/>
      <c r="E88" s="285"/>
      <c r="F88" s="281"/>
    </row>
    <row r="89" spans="1:6" x14ac:dyDescent="0.25">
      <c r="A89" s="75" t="s">
        <v>236</v>
      </c>
      <c r="B89" s="76" t="s">
        <v>237</v>
      </c>
      <c r="C89" s="77">
        <v>1077.24</v>
      </c>
      <c r="D89" s="78" t="s">
        <v>254</v>
      </c>
      <c r="E89" s="79">
        <f>21858.2/12</f>
        <v>1821.5166666666667</v>
      </c>
      <c r="F89" s="275">
        <f>+E89/C89</f>
        <v>1.6909107224635798</v>
      </c>
    </row>
    <row r="90" spans="1:6" x14ac:dyDescent="0.25">
      <c r="A90" s="282"/>
      <c r="B90" s="283"/>
      <c r="C90" s="284"/>
      <c r="D90" s="279"/>
      <c r="E90" s="285"/>
      <c r="F90" s="281"/>
    </row>
    <row r="91" spans="1:6" x14ac:dyDescent="0.25">
      <c r="A91" s="75" t="s">
        <v>247</v>
      </c>
      <c r="B91" s="76" t="s">
        <v>238</v>
      </c>
      <c r="C91" s="77">
        <v>339.63</v>
      </c>
      <c r="D91" s="78" t="s">
        <v>254</v>
      </c>
      <c r="E91" s="79">
        <v>2092</v>
      </c>
      <c r="F91" s="275">
        <f>+E91/C91</f>
        <v>6.1596443188175369</v>
      </c>
    </row>
    <row r="92" spans="1:6" x14ac:dyDescent="0.25">
      <c r="A92" s="282"/>
      <c r="B92" s="283"/>
      <c r="C92" s="284"/>
      <c r="D92" s="279"/>
      <c r="E92" s="285"/>
      <c r="F92" s="281"/>
    </row>
    <row r="93" spans="1:6" x14ac:dyDescent="0.25">
      <c r="A93" s="75" t="s">
        <v>246</v>
      </c>
      <c r="B93" s="76" t="s">
        <v>248</v>
      </c>
      <c r="C93" s="77">
        <v>186</v>
      </c>
      <c r="D93" s="78" t="s">
        <v>254</v>
      </c>
      <c r="E93" s="79">
        <v>1156</v>
      </c>
      <c r="F93" s="275">
        <f>+E93/C93</f>
        <v>6.21505376344086</v>
      </c>
    </row>
    <row r="94" spans="1:6" x14ac:dyDescent="0.25">
      <c r="A94" s="282"/>
      <c r="B94" s="283"/>
      <c r="C94" s="284"/>
      <c r="D94" s="279"/>
      <c r="E94" s="285"/>
      <c r="F94" s="281"/>
    </row>
    <row r="95" spans="1:6" x14ac:dyDescent="0.25">
      <c r="A95" s="75" t="s">
        <v>64</v>
      </c>
      <c r="B95" s="76" t="s">
        <v>197</v>
      </c>
      <c r="C95" s="77">
        <v>123.3</v>
      </c>
      <c r="D95" s="78" t="s">
        <v>68</v>
      </c>
      <c r="E95" s="112">
        <v>0</v>
      </c>
      <c r="F95" s="276">
        <f>+E95/C95</f>
        <v>0</v>
      </c>
    </row>
    <row r="96" spans="1:6" x14ac:dyDescent="0.25">
      <c r="A96" s="282"/>
      <c r="B96" s="283"/>
      <c r="C96" s="284"/>
      <c r="D96" s="279"/>
      <c r="E96" s="285"/>
      <c r="F96" s="281"/>
    </row>
    <row r="97" spans="1:6" x14ac:dyDescent="0.25">
      <c r="A97" s="75" t="s">
        <v>239</v>
      </c>
      <c r="B97" s="76" t="s">
        <v>241</v>
      </c>
      <c r="C97" s="77">
        <v>1120</v>
      </c>
      <c r="D97" s="78" t="s">
        <v>240</v>
      </c>
      <c r="E97" s="79">
        <v>1079.5899999999999</v>
      </c>
      <c r="F97" s="275">
        <f>+E97/C97</f>
        <v>0.96391964285714282</v>
      </c>
    </row>
    <row r="98" spans="1:6" x14ac:dyDescent="0.25">
      <c r="A98" s="282"/>
      <c r="B98" s="283"/>
      <c r="C98" s="284"/>
      <c r="D98" s="279"/>
      <c r="E98" s="285"/>
      <c r="F98" s="281"/>
    </row>
    <row r="99" spans="1:6" x14ac:dyDescent="0.25">
      <c r="A99" s="75" t="s">
        <v>65</v>
      </c>
      <c r="B99" s="76" t="s">
        <v>201</v>
      </c>
      <c r="C99" s="77">
        <v>705</v>
      </c>
      <c r="D99" s="78" t="s">
        <v>381</v>
      </c>
      <c r="E99" s="112"/>
      <c r="F99" s="276"/>
    </row>
    <row r="100" spans="1:6" x14ac:dyDescent="0.25">
      <c r="A100" s="282"/>
      <c r="B100" s="283"/>
      <c r="C100" s="284"/>
      <c r="D100" s="279"/>
      <c r="E100" s="285"/>
      <c r="F100" s="281"/>
    </row>
    <row r="101" spans="1:6" x14ac:dyDescent="0.25">
      <c r="A101" s="75" t="s">
        <v>118</v>
      </c>
      <c r="B101" s="76" t="s">
        <v>198</v>
      </c>
      <c r="C101" s="77">
        <v>81</v>
      </c>
      <c r="D101" s="78" t="s">
        <v>119</v>
      </c>
      <c r="E101" s="79">
        <v>304</v>
      </c>
      <c r="F101" s="275">
        <f>+E101/C101</f>
        <v>3.7530864197530862</v>
      </c>
    </row>
    <row r="102" spans="1:6" x14ac:dyDescent="0.25">
      <c r="A102" s="282"/>
      <c r="B102" s="283"/>
      <c r="C102" s="284"/>
      <c r="D102" s="279"/>
      <c r="E102" s="285"/>
      <c r="F102" s="281"/>
    </row>
    <row r="103" spans="1:6" x14ac:dyDescent="0.25">
      <c r="A103" s="75"/>
      <c r="B103" s="76" t="s">
        <v>249</v>
      </c>
      <c r="C103" s="77">
        <v>300</v>
      </c>
      <c r="D103" s="78" t="s">
        <v>383</v>
      </c>
      <c r="E103" s="112"/>
      <c r="F103" s="276"/>
    </row>
    <row r="104" spans="1:6" x14ac:dyDescent="0.25">
      <c r="A104" s="282"/>
      <c r="B104" s="283"/>
      <c r="C104" s="284"/>
      <c r="D104" s="279"/>
      <c r="E104" s="285"/>
      <c r="F104" s="281"/>
    </row>
    <row r="105" spans="1:6" x14ac:dyDescent="0.25">
      <c r="A105" s="75"/>
      <c r="B105" s="76" t="s">
        <v>382</v>
      </c>
      <c r="C105" s="77">
        <v>34.93</v>
      </c>
      <c r="D105" s="78" t="s">
        <v>254</v>
      </c>
      <c r="E105" s="79">
        <v>0</v>
      </c>
      <c r="F105" s="275">
        <f>+E105/C105</f>
        <v>0</v>
      </c>
    </row>
  </sheetData>
  <mergeCells count="6">
    <mergeCell ref="E5:F5"/>
    <mergeCell ref="D30:D33"/>
    <mergeCell ref="D34:D35"/>
    <mergeCell ref="A5:B6"/>
    <mergeCell ref="D5:D6"/>
    <mergeCell ref="C5:C6"/>
  </mergeCells>
  <pageMargins left="0.70866141732283472" right="0.44" top="0.74803149606299213" bottom="0.74803149606299213" header="0.31496062992125984" footer="0.31496062992125984"/>
  <pageSetup paperSize="8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7"/>
  <sheetViews>
    <sheetView workbookViewId="0">
      <pane xSplit="2" ySplit="6" topLeftCell="C17" activePane="bottomRight" state="frozen"/>
      <selection activeCell="B98" sqref="B98"/>
      <selection pane="topRight" activeCell="B98" sqref="B98"/>
      <selection pane="bottomLeft" activeCell="B98" sqref="B98"/>
      <selection pane="bottomRight" activeCell="D47" sqref="D47"/>
    </sheetView>
  </sheetViews>
  <sheetFormatPr baseColWidth="10" defaultColWidth="11.42578125" defaultRowHeight="14.25" x14ac:dyDescent="0.2"/>
  <cols>
    <col min="1" max="1" width="6.140625" style="8" customWidth="1"/>
    <col min="2" max="2" width="50.140625" style="8" customWidth="1"/>
    <col min="3" max="3" width="2.140625" style="8" customWidth="1"/>
    <col min="4" max="4" width="7.7109375" style="40" bestFit="1" customWidth="1"/>
    <col min="5" max="5" width="8.5703125" style="40" customWidth="1"/>
    <col min="6" max="6" width="11.7109375" style="40" customWidth="1"/>
    <col min="7" max="7" width="10.140625" style="40" customWidth="1"/>
    <col min="8" max="8" width="7.7109375" style="40" bestFit="1" customWidth="1"/>
    <col min="9" max="9" width="8.5703125" style="40" customWidth="1"/>
    <col min="10" max="10" width="12" style="40" hidden="1" customWidth="1"/>
    <col min="11" max="11" width="10.140625" style="40" customWidth="1"/>
    <col min="12" max="12" width="7.7109375" style="40" bestFit="1" customWidth="1"/>
    <col min="13" max="13" width="8.5703125" style="40" customWidth="1"/>
    <col min="14" max="14" width="10.42578125" style="40" hidden="1" customWidth="1"/>
    <col min="15" max="15" width="10.140625" style="40" customWidth="1"/>
    <col min="16" max="16384" width="11.42578125" style="8"/>
  </cols>
  <sheetData>
    <row r="1" spans="1:15" s="13" customFormat="1" ht="18.75" thickBot="1" x14ac:dyDescent="0.3">
      <c r="A1" s="65" t="s">
        <v>366</v>
      </c>
      <c r="B1" s="18"/>
      <c r="C1" s="18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3" customFormat="1" ht="13.5" thickTop="1" x14ac:dyDescent="0.25">
      <c r="A2" s="67" t="s">
        <v>214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13" customFormat="1" ht="15" x14ac:dyDescent="0.25">
      <c r="A3" s="17" t="s">
        <v>191</v>
      </c>
      <c r="D3" s="5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13" customFormat="1" ht="15" x14ac:dyDescent="0.25">
      <c r="A4" s="47" t="s">
        <v>389</v>
      </c>
      <c r="D4" s="51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s="12" customFormat="1" ht="15" customHeight="1" thickBot="1" x14ac:dyDescent="0.25">
      <c r="A5" s="320" t="s">
        <v>188</v>
      </c>
      <c r="B5" s="320"/>
      <c r="C5" s="27"/>
      <c r="D5" s="321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</row>
    <row r="6" spans="1:15" s="12" customFormat="1" ht="21.75" customHeight="1" thickBot="1" x14ac:dyDescent="0.25">
      <c r="A6" s="320"/>
      <c r="B6" s="320"/>
      <c r="C6" s="27"/>
      <c r="D6" s="323" t="s">
        <v>0</v>
      </c>
      <c r="E6" s="324"/>
      <c r="F6" s="324"/>
      <c r="G6" s="325"/>
      <c r="H6" s="323" t="s">
        <v>2</v>
      </c>
      <c r="I6" s="324"/>
      <c r="J6" s="324"/>
      <c r="K6" s="325"/>
      <c r="L6" s="323" t="s">
        <v>51</v>
      </c>
      <c r="M6" s="324"/>
      <c r="N6" s="324"/>
      <c r="O6" s="325"/>
    </row>
    <row r="7" spans="1:15" s="43" customFormat="1" ht="24.75" customHeight="1" thickBot="1" x14ac:dyDescent="0.25">
      <c r="A7" s="320"/>
      <c r="B7" s="320"/>
      <c r="C7" s="42"/>
      <c r="D7" s="52" t="s">
        <v>179</v>
      </c>
      <c r="E7" s="50" t="s">
        <v>1</v>
      </c>
      <c r="F7" s="53" t="s">
        <v>256</v>
      </c>
      <c r="G7" s="54" t="s">
        <v>196</v>
      </c>
      <c r="H7" s="52" t="s">
        <v>179</v>
      </c>
      <c r="I7" s="50" t="s">
        <v>1</v>
      </c>
      <c r="J7" s="53" t="s">
        <v>50</v>
      </c>
      <c r="K7" s="54" t="s">
        <v>196</v>
      </c>
      <c r="L7" s="52" t="s">
        <v>179</v>
      </c>
      <c r="M7" s="50" t="s">
        <v>1</v>
      </c>
      <c r="N7" s="53" t="s">
        <v>50</v>
      </c>
      <c r="O7" s="54" t="s">
        <v>196</v>
      </c>
    </row>
    <row r="8" spans="1:15" x14ac:dyDescent="0.2">
      <c r="A8" s="12"/>
      <c r="B8" s="28"/>
      <c r="C8" s="10"/>
      <c r="D8" s="55"/>
      <c r="E8" s="37"/>
      <c r="F8" s="56"/>
      <c r="G8" s="57"/>
      <c r="H8" s="55"/>
      <c r="I8" s="56"/>
      <c r="J8" s="56"/>
      <c r="K8" s="57"/>
      <c r="L8" s="58"/>
      <c r="M8" s="58"/>
      <c r="N8" s="58"/>
      <c r="O8" s="58"/>
    </row>
    <row r="9" spans="1:15" ht="15" x14ac:dyDescent="0.2">
      <c r="A9" s="70" t="s">
        <v>3</v>
      </c>
      <c r="B9" s="1" t="s">
        <v>43</v>
      </c>
      <c r="C9" s="29"/>
      <c r="D9" s="31">
        <v>1</v>
      </c>
      <c r="E9" s="38">
        <v>57.85</v>
      </c>
      <c r="F9" s="2">
        <v>0</v>
      </c>
      <c r="G9" s="59">
        <f>+(D9-F9)/D9</f>
        <v>1</v>
      </c>
      <c r="H9" s="31" t="s">
        <v>52</v>
      </c>
      <c r="I9" s="38" t="s">
        <v>52</v>
      </c>
      <c r="J9" s="2" t="s">
        <v>52</v>
      </c>
      <c r="K9" s="59"/>
      <c r="L9" s="31">
        <v>5</v>
      </c>
      <c r="M9" s="38">
        <v>18.18</v>
      </c>
      <c r="N9" s="2">
        <v>1</v>
      </c>
      <c r="O9" s="59">
        <f t="shared" ref="O9" si="0">+N9/L9</f>
        <v>0.2</v>
      </c>
    </row>
    <row r="10" spans="1:15" ht="15" x14ac:dyDescent="0.2">
      <c r="A10" s="70" t="s">
        <v>4</v>
      </c>
      <c r="B10" s="1" t="s">
        <v>45</v>
      </c>
      <c r="C10" s="29"/>
      <c r="D10" s="31">
        <v>20</v>
      </c>
      <c r="E10" s="38">
        <v>57.85</v>
      </c>
      <c r="F10" s="2">
        <v>3</v>
      </c>
      <c r="G10" s="59">
        <f t="shared" ref="G10:G23" si="1">+(D10-F10)/D10</f>
        <v>0.85</v>
      </c>
      <c r="H10" s="31" t="s">
        <v>52</v>
      </c>
      <c r="I10" s="38" t="s">
        <v>52</v>
      </c>
      <c r="J10" s="2" t="s">
        <v>52</v>
      </c>
      <c r="K10" s="59"/>
      <c r="L10" s="31">
        <v>20</v>
      </c>
      <c r="M10" s="38">
        <v>18.18</v>
      </c>
      <c r="N10" s="2">
        <v>20</v>
      </c>
      <c r="O10" s="59">
        <f t="shared" ref="O10" si="2">+N10/L10</f>
        <v>1</v>
      </c>
    </row>
    <row r="11" spans="1:15" ht="15" x14ac:dyDescent="0.2">
      <c r="A11" s="70" t="s">
        <v>5</v>
      </c>
      <c r="B11" s="1" t="s">
        <v>46</v>
      </c>
      <c r="C11" s="29"/>
      <c r="D11" s="31">
        <v>117</v>
      </c>
      <c r="E11" s="38">
        <v>54.55</v>
      </c>
      <c r="F11" s="2">
        <v>61</v>
      </c>
      <c r="G11" s="59">
        <f t="shared" si="1"/>
        <v>0.47863247863247865</v>
      </c>
      <c r="H11" s="31">
        <v>6</v>
      </c>
      <c r="I11" s="38">
        <v>18.18</v>
      </c>
      <c r="J11" s="2">
        <v>0</v>
      </c>
      <c r="K11" s="59">
        <f>+J11/H11</f>
        <v>0</v>
      </c>
      <c r="L11" s="31" t="s">
        <v>52</v>
      </c>
      <c r="M11" s="38" t="s">
        <v>52</v>
      </c>
      <c r="N11" s="2" t="s">
        <v>52</v>
      </c>
      <c r="O11" s="59"/>
    </row>
    <row r="12" spans="1:15" ht="15" x14ac:dyDescent="0.2">
      <c r="A12" s="70" t="s">
        <v>6</v>
      </c>
      <c r="B12" s="1" t="s">
        <v>47</v>
      </c>
      <c r="C12" s="29"/>
      <c r="D12" s="31">
        <v>21</v>
      </c>
      <c r="E12" s="38">
        <v>33.06</v>
      </c>
      <c r="F12" s="2">
        <v>0</v>
      </c>
      <c r="G12" s="59">
        <f t="shared" si="1"/>
        <v>1</v>
      </c>
      <c r="H12" s="31" t="s">
        <v>52</v>
      </c>
      <c r="I12" s="38" t="s">
        <v>52</v>
      </c>
      <c r="J12" s="2" t="s">
        <v>52</v>
      </c>
      <c r="K12" s="59"/>
      <c r="L12" s="31" t="s">
        <v>52</v>
      </c>
      <c r="M12" s="38" t="s">
        <v>52</v>
      </c>
      <c r="N12" s="2" t="s">
        <v>52</v>
      </c>
      <c r="O12" s="59"/>
    </row>
    <row r="13" spans="1:15" ht="15" x14ac:dyDescent="0.2">
      <c r="A13" s="70" t="s">
        <v>7</v>
      </c>
      <c r="B13" s="1" t="s">
        <v>53</v>
      </c>
      <c r="C13" s="29"/>
      <c r="D13" s="31" t="s">
        <v>52</v>
      </c>
      <c r="E13" s="38" t="s">
        <v>52</v>
      </c>
      <c r="F13" s="2" t="s">
        <v>52</v>
      </c>
      <c r="G13" s="59"/>
      <c r="H13" s="31">
        <v>4</v>
      </c>
      <c r="I13" s="38">
        <v>18.18</v>
      </c>
      <c r="J13" s="2">
        <v>1</v>
      </c>
      <c r="K13" s="59">
        <f t="shared" ref="K13:K21" si="3">+J13/H13</f>
        <v>0.25</v>
      </c>
      <c r="L13" s="31" t="s">
        <v>52</v>
      </c>
      <c r="M13" s="38" t="s">
        <v>52</v>
      </c>
      <c r="N13" s="2" t="s">
        <v>52</v>
      </c>
      <c r="O13" s="59"/>
    </row>
    <row r="14" spans="1:15" ht="15" x14ac:dyDescent="0.2">
      <c r="A14" s="70" t="s">
        <v>8</v>
      </c>
      <c r="B14" s="1" t="s">
        <v>48</v>
      </c>
      <c r="C14" s="29"/>
      <c r="D14" s="31">
        <v>43</v>
      </c>
      <c r="E14" s="38">
        <v>57.85</v>
      </c>
      <c r="F14" s="2">
        <v>0</v>
      </c>
      <c r="G14" s="59">
        <f t="shared" si="1"/>
        <v>1</v>
      </c>
      <c r="H14" s="31">
        <v>7</v>
      </c>
      <c r="I14" s="38">
        <v>18.18</v>
      </c>
      <c r="J14" s="2">
        <v>4</v>
      </c>
      <c r="K14" s="59">
        <f t="shared" si="3"/>
        <v>0.5714285714285714</v>
      </c>
      <c r="L14" s="33" t="s">
        <v>52</v>
      </c>
      <c r="M14" s="38" t="s">
        <v>52</v>
      </c>
      <c r="N14" s="2" t="s">
        <v>52</v>
      </c>
      <c r="O14" s="59"/>
    </row>
    <row r="15" spans="1:15" ht="15" x14ac:dyDescent="0.2">
      <c r="A15" s="70" t="s">
        <v>9</v>
      </c>
      <c r="B15" s="1" t="s">
        <v>49</v>
      </c>
      <c r="C15" s="29"/>
      <c r="D15" s="31">
        <v>1</v>
      </c>
      <c r="E15" s="38">
        <v>57.85</v>
      </c>
      <c r="F15" s="2">
        <v>0</v>
      </c>
      <c r="G15" s="59">
        <f t="shared" si="1"/>
        <v>1</v>
      </c>
      <c r="H15" s="31">
        <v>1</v>
      </c>
      <c r="I15" s="38">
        <v>18.18</v>
      </c>
      <c r="J15" s="2">
        <v>0</v>
      </c>
      <c r="K15" s="59">
        <f t="shared" si="3"/>
        <v>0</v>
      </c>
      <c r="L15" s="33" t="s">
        <v>52</v>
      </c>
      <c r="M15" s="38" t="s">
        <v>52</v>
      </c>
      <c r="N15" s="2" t="s">
        <v>52</v>
      </c>
      <c r="O15" s="59"/>
    </row>
    <row r="16" spans="1:15" ht="15" x14ac:dyDescent="0.2">
      <c r="A16" s="70" t="s">
        <v>10</v>
      </c>
      <c r="B16" s="1" t="s">
        <v>54</v>
      </c>
      <c r="C16" s="29"/>
      <c r="D16" s="31">
        <v>14</v>
      </c>
      <c r="E16" s="38">
        <v>57.85</v>
      </c>
      <c r="F16" s="2">
        <v>0</v>
      </c>
      <c r="G16" s="59">
        <f t="shared" si="1"/>
        <v>1</v>
      </c>
      <c r="H16" s="31">
        <v>8</v>
      </c>
      <c r="I16" s="38">
        <v>18.18</v>
      </c>
      <c r="J16" s="2">
        <v>5</v>
      </c>
      <c r="K16" s="59">
        <f t="shared" si="3"/>
        <v>0.625</v>
      </c>
      <c r="L16" s="33" t="s">
        <v>52</v>
      </c>
      <c r="M16" s="38" t="s">
        <v>52</v>
      </c>
      <c r="N16" s="2" t="s">
        <v>52</v>
      </c>
      <c r="O16" s="59"/>
    </row>
    <row r="17" spans="1:15" ht="15" x14ac:dyDescent="0.2">
      <c r="A17" s="70" t="s">
        <v>11</v>
      </c>
      <c r="B17" s="1" t="s">
        <v>37</v>
      </c>
      <c r="C17" s="29"/>
      <c r="D17" s="31">
        <v>46</v>
      </c>
      <c r="E17" s="38">
        <v>33.06</v>
      </c>
      <c r="F17" s="2">
        <v>1</v>
      </c>
      <c r="G17" s="59">
        <f t="shared" si="1"/>
        <v>0.97826086956521741</v>
      </c>
      <c r="H17" s="31">
        <v>5</v>
      </c>
      <c r="I17" s="38">
        <v>18.18</v>
      </c>
      <c r="J17" s="2">
        <v>0</v>
      </c>
      <c r="K17" s="59">
        <f t="shared" si="3"/>
        <v>0</v>
      </c>
      <c r="L17" s="31">
        <v>2</v>
      </c>
      <c r="M17" s="38">
        <v>18.18</v>
      </c>
      <c r="N17" s="2">
        <v>2</v>
      </c>
      <c r="O17" s="59">
        <f t="shared" ref="O17" si="4">+N17/L17</f>
        <v>1</v>
      </c>
    </row>
    <row r="18" spans="1:15" ht="15" x14ac:dyDescent="0.2">
      <c r="A18" s="70" t="s">
        <v>12</v>
      </c>
      <c r="B18" s="1" t="s">
        <v>34</v>
      </c>
      <c r="C18" s="29"/>
      <c r="D18" s="31">
        <v>167</v>
      </c>
      <c r="E18" s="38">
        <v>57.85</v>
      </c>
      <c r="F18" s="2">
        <v>1</v>
      </c>
      <c r="G18" s="59">
        <f t="shared" si="1"/>
        <v>0.99401197604790414</v>
      </c>
      <c r="H18" s="31">
        <v>25</v>
      </c>
      <c r="I18" s="38">
        <v>18.18</v>
      </c>
      <c r="J18" s="2">
        <v>24</v>
      </c>
      <c r="K18" s="59">
        <f t="shared" si="3"/>
        <v>0.96</v>
      </c>
      <c r="L18" s="31" t="s">
        <v>52</v>
      </c>
      <c r="M18" s="38" t="s">
        <v>52</v>
      </c>
      <c r="N18" s="2" t="s">
        <v>52</v>
      </c>
      <c r="O18" s="59"/>
    </row>
    <row r="19" spans="1:15" ht="15" x14ac:dyDescent="0.2">
      <c r="A19" s="70" t="s">
        <v>13</v>
      </c>
      <c r="B19" s="3" t="s">
        <v>14</v>
      </c>
      <c r="C19" s="29"/>
      <c r="D19" s="31">
        <v>68</v>
      </c>
      <c r="E19" s="38">
        <v>57.85</v>
      </c>
      <c r="F19" s="2">
        <v>0</v>
      </c>
      <c r="G19" s="59">
        <f t="shared" si="1"/>
        <v>1</v>
      </c>
      <c r="H19" s="31">
        <v>17</v>
      </c>
      <c r="I19" s="38">
        <v>18.18</v>
      </c>
      <c r="J19" s="2">
        <v>5</v>
      </c>
      <c r="K19" s="59">
        <f t="shared" si="3"/>
        <v>0.29411764705882354</v>
      </c>
      <c r="L19" s="31" t="s">
        <v>52</v>
      </c>
      <c r="M19" s="38" t="s">
        <v>52</v>
      </c>
      <c r="N19" s="2" t="s">
        <v>52</v>
      </c>
      <c r="O19" s="59"/>
    </row>
    <row r="20" spans="1:15" ht="15" x14ac:dyDescent="0.2">
      <c r="A20" s="70" t="s">
        <v>15</v>
      </c>
      <c r="B20" s="1" t="s">
        <v>44</v>
      </c>
      <c r="C20" s="29"/>
      <c r="D20" s="31" t="s">
        <v>52</v>
      </c>
      <c r="E20" s="38" t="s">
        <v>52</v>
      </c>
      <c r="F20" s="2" t="s">
        <v>52</v>
      </c>
      <c r="G20" s="59"/>
      <c r="H20" s="31">
        <v>1</v>
      </c>
      <c r="I20" s="38">
        <v>18.18</v>
      </c>
      <c r="J20" s="2">
        <v>1</v>
      </c>
      <c r="K20" s="59">
        <f t="shared" si="3"/>
        <v>1</v>
      </c>
      <c r="L20" s="31" t="s">
        <v>52</v>
      </c>
      <c r="M20" s="38" t="s">
        <v>52</v>
      </c>
      <c r="N20" s="2" t="s">
        <v>52</v>
      </c>
      <c r="O20" s="59"/>
    </row>
    <row r="21" spans="1:15" ht="15" x14ac:dyDescent="0.2">
      <c r="A21" s="70" t="s">
        <v>16</v>
      </c>
      <c r="B21" s="1" t="s">
        <v>17</v>
      </c>
      <c r="C21" s="29"/>
      <c r="D21" s="31">
        <v>66</v>
      </c>
      <c r="E21" s="38">
        <v>57.85</v>
      </c>
      <c r="F21" s="2">
        <v>1</v>
      </c>
      <c r="G21" s="59">
        <f t="shared" si="1"/>
        <v>0.98484848484848486</v>
      </c>
      <c r="H21" s="31">
        <v>36</v>
      </c>
      <c r="I21" s="38">
        <v>18.18</v>
      </c>
      <c r="J21" s="2">
        <v>17</v>
      </c>
      <c r="K21" s="59">
        <f t="shared" si="3"/>
        <v>0.47222222222222221</v>
      </c>
      <c r="L21" s="31">
        <v>18</v>
      </c>
      <c r="M21" s="38">
        <v>18.18</v>
      </c>
      <c r="N21" s="2">
        <v>18</v>
      </c>
      <c r="O21" s="59">
        <f t="shared" ref="O21" si="5">+N21/L21</f>
        <v>1</v>
      </c>
    </row>
    <row r="22" spans="1:15" ht="15" x14ac:dyDescent="0.2">
      <c r="A22" s="70" t="s">
        <v>18</v>
      </c>
      <c r="B22" s="1" t="s">
        <v>19</v>
      </c>
      <c r="C22" s="29"/>
      <c r="D22" s="31">
        <v>46</v>
      </c>
      <c r="E22" s="38">
        <v>57.85</v>
      </c>
      <c r="F22" s="2">
        <v>0</v>
      </c>
      <c r="G22" s="59">
        <f t="shared" si="1"/>
        <v>1</v>
      </c>
      <c r="H22" s="31" t="s">
        <v>52</v>
      </c>
      <c r="I22" s="38" t="s">
        <v>52</v>
      </c>
      <c r="J22" s="2" t="s">
        <v>52</v>
      </c>
      <c r="K22" s="59"/>
      <c r="L22" s="31" t="s">
        <v>52</v>
      </c>
      <c r="M22" s="38" t="s">
        <v>52</v>
      </c>
      <c r="N22" s="2" t="s">
        <v>52</v>
      </c>
      <c r="O22" s="59"/>
    </row>
    <row r="23" spans="1:15" ht="15" x14ac:dyDescent="0.2">
      <c r="A23" s="70" t="s">
        <v>22</v>
      </c>
      <c r="B23" s="1" t="s">
        <v>23</v>
      </c>
      <c r="C23" s="29"/>
      <c r="D23" s="31">
        <v>12</v>
      </c>
      <c r="E23" s="38">
        <v>57.85</v>
      </c>
      <c r="F23" s="72">
        <v>0</v>
      </c>
      <c r="G23" s="59">
        <f t="shared" si="1"/>
        <v>1</v>
      </c>
      <c r="H23" s="31">
        <v>5</v>
      </c>
      <c r="I23" s="38">
        <v>18.18</v>
      </c>
      <c r="J23" s="2">
        <v>3</v>
      </c>
      <c r="K23" s="59">
        <f t="shared" ref="K23" si="6">+J23/H23</f>
        <v>0.6</v>
      </c>
      <c r="L23" s="31" t="s">
        <v>52</v>
      </c>
      <c r="M23" s="38" t="s">
        <v>52</v>
      </c>
      <c r="N23" s="2">
        <v>0</v>
      </c>
      <c r="O23" s="59"/>
    </row>
    <row r="24" spans="1:15" ht="15" x14ac:dyDescent="0.2">
      <c r="A24" s="70" t="s">
        <v>24</v>
      </c>
      <c r="B24" s="1" t="s">
        <v>35</v>
      </c>
      <c r="C24" s="29"/>
      <c r="D24" s="31">
        <v>80</v>
      </c>
      <c r="E24" s="38">
        <v>57.85</v>
      </c>
      <c r="F24" s="72">
        <v>0</v>
      </c>
      <c r="G24" s="59">
        <f t="shared" ref="G24:G35" si="7">+(D24-F24)/D24</f>
        <v>1</v>
      </c>
      <c r="H24" s="31" t="s">
        <v>52</v>
      </c>
      <c r="I24" s="38" t="s">
        <v>52</v>
      </c>
      <c r="J24" s="2" t="s">
        <v>52</v>
      </c>
      <c r="K24" s="59"/>
      <c r="L24" s="31" t="s">
        <v>52</v>
      </c>
      <c r="M24" s="38" t="s">
        <v>52</v>
      </c>
      <c r="N24" s="2" t="s">
        <v>52</v>
      </c>
      <c r="O24" s="59"/>
    </row>
    <row r="25" spans="1:15" ht="15" x14ac:dyDescent="0.2">
      <c r="A25" s="70" t="s">
        <v>25</v>
      </c>
      <c r="B25" s="48" t="s">
        <v>187</v>
      </c>
      <c r="C25" s="29"/>
      <c r="D25" s="31">
        <v>143</v>
      </c>
      <c r="E25" s="38">
        <v>57.85</v>
      </c>
      <c r="F25" s="72">
        <v>3</v>
      </c>
      <c r="G25" s="59">
        <f>+(D25-F25)/D25</f>
        <v>0.97902097902097907</v>
      </c>
      <c r="H25" s="31">
        <v>16</v>
      </c>
      <c r="I25" s="38">
        <v>18.18</v>
      </c>
      <c r="J25" s="2">
        <v>9</v>
      </c>
      <c r="K25" s="59">
        <f>+J25/H25</f>
        <v>0.5625</v>
      </c>
      <c r="L25" s="31" t="s">
        <v>52</v>
      </c>
      <c r="M25" s="38" t="s">
        <v>52</v>
      </c>
      <c r="N25" s="2" t="s">
        <v>52</v>
      </c>
      <c r="O25" s="59"/>
    </row>
    <row r="26" spans="1:15" ht="15" x14ac:dyDescent="0.2">
      <c r="A26" s="70" t="s">
        <v>26</v>
      </c>
      <c r="B26" s="1" t="s">
        <v>209</v>
      </c>
      <c r="C26" s="29"/>
      <c r="D26" s="31">
        <v>31</v>
      </c>
      <c r="E26" s="38">
        <v>57.85</v>
      </c>
      <c r="F26" s="72">
        <v>3</v>
      </c>
      <c r="G26" s="59">
        <f t="shared" si="7"/>
        <v>0.90322580645161288</v>
      </c>
      <c r="H26" s="31">
        <v>5</v>
      </c>
      <c r="I26" s="38">
        <v>18.18</v>
      </c>
      <c r="J26" s="2">
        <v>3</v>
      </c>
      <c r="K26" s="59">
        <f t="shared" ref="K26:K30" si="8">+J26/H26</f>
        <v>0.6</v>
      </c>
      <c r="L26" s="31">
        <v>22</v>
      </c>
      <c r="M26" s="38">
        <v>28.1</v>
      </c>
      <c r="N26" s="2">
        <v>22</v>
      </c>
      <c r="O26" s="59">
        <f t="shared" ref="O26:O27" si="9">+N26/L26</f>
        <v>1</v>
      </c>
    </row>
    <row r="27" spans="1:15" ht="15" x14ac:dyDescent="0.2">
      <c r="A27" s="70" t="s">
        <v>27</v>
      </c>
      <c r="B27" s="1" t="s">
        <v>33</v>
      </c>
      <c r="C27" s="29"/>
      <c r="D27" s="31" t="s">
        <v>52</v>
      </c>
      <c r="E27" s="38" t="s">
        <v>52</v>
      </c>
      <c r="F27" s="2" t="s">
        <v>52</v>
      </c>
      <c r="G27" s="59"/>
      <c r="H27" s="31">
        <v>14</v>
      </c>
      <c r="I27" s="38">
        <v>18.18</v>
      </c>
      <c r="J27" s="2">
        <v>0</v>
      </c>
      <c r="K27" s="59">
        <f t="shared" si="8"/>
        <v>0</v>
      </c>
      <c r="L27" s="31">
        <v>3</v>
      </c>
      <c r="M27" s="38">
        <v>18.18</v>
      </c>
      <c r="N27" s="2">
        <v>0</v>
      </c>
      <c r="O27" s="59">
        <f t="shared" si="9"/>
        <v>0</v>
      </c>
    </row>
    <row r="28" spans="1:15" ht="15" x14ac:dyDescent="0.2">
      <c r="A28" s="70" t="s">
        <v>28</v>
      </c>
      <c r="B28" s="1" t="s">
        <v>36</v>
      </c>
      <c r="C28" s="29"/>
      <c r="D28" s="31">
        <v>29</v>
      </c>
      <c r="E28" s="38">
        <v>57.85</v>
      </c>
      <c r="F28" s="72">
        <v>1</v>
      </c>
      <c r="G28" s="59">
        <f t="shared" si="7"/>
        <v>0.96551724137931039</v>
      </c>
      <c r="H28" s="31">
        <v>4</v>
      </c>
      <c r="I28" s="38">
        <v>18.18</v>
      </c>
      <c r="J28" s="2">
        <v>4</v>
      </c>
      <c r="K28" s="59">
        <f t="shared" si="8"/>
        <v>1</v>
      </c>
      <c r="L28" s="31" t="s">
        <v>52</v>
      </c>
      <c r="M28" s="38" t="s">
        <v>52</v>
      </c>
      <c r="N28" s="2" t="s">
        <v>52</v>
      </c>
      <c r="O28" s="59"/>
    </row>
    <row r="29" spans="1:15" ht="15" x14ac:dyDescent="0.2">
      <c r="A29" s="70" t="s">
        <v>29</v>
      </c>
      <c r="B29" s="48" t="s">
        <v>258</v>
      </c>
      <c r="C29" s="29"/>
      <c r="D29" s="31">
        <v>238</v>
      </c>
      <c r="E29" s="38">
        <v>57.85</v>
      </c>
      <c r="F29" s="72">
        <v>20</v>
      </c>
      <c r="G29" s="59">
        <f t="shared" si="7"/>
        <v>0.91596638655462181</v>
      </c>
      <c r="H29" s="31">
        <v>7</v>
      </c>
      <c r="I29" s="38">
        <v>18.18</v>
      </c>
      <c r="J29" s="2">
        <v>1</v>
      </c>
      <c r="K29" s="59">
        <f t="shared" si="8"/>
        <v>0.14285714285714285</v>
      </c>
      <c r="L29" s="31" t="s">
        <v>52</v>
      </c>
      <c r="M29" s="38" t="s">
        <v>52</v>
      </c>
      <c r="N29" s="2" t="s">
        <v>52</v>
      </c>
      <c r="O29" s="59"/>
    </row>
    <row r="30" spans="1:15" ht="15" x14ac:dyDescent="0.2">
      <c r="A30" s="70" t="s">
        <v>30</v>
      </c>
      <c r="B30" s="34" t="s">
        <v>38</v>
      </c>
      <c r="C30" s="29"/>
      <c r="D30" s="31">
        <v>38</v>
      </c>
      <c r="E30" s="38">
        <v>57.85</v>
      </c>
      <c r="F30" s="72">
        <v>8</v>
      </c>
      <c r="G30" s="59">
        <f t="shared" si="7"/>
        <v>0.78947368421052633</v>
      </c>
      <c r="H30" s="31">
        <v>8</v>
      </c>
      <c r="I30" s="38">
        <v>18.18</v>
      </c>
      <c r="J30" s="2">
        <v>6</v>
      </c>
      <c r="K30" s="59">
        <f t="shared" si="8"/>
        <v>0.75</v>
      </c>
      <c r="L30" s="31">
        <v>16</v>
      </c>
      <c r="M30" s="38">
        <v>18.18</v>
      </c>
      <c r="N30" s="2">
        <v>13</v>
      </c>
      <c r="O30" s="59">
        <f t="shared" ref="O30" si="10">+N30/L30</f>
        <v>0.8125</v>
      </c>
    </row>
    <row r="31" spans="1:15" ht="15.75" customHeight="1" x14ac:dyDescent="0.2">
      <c r="A31" s="70" t="s">
        <v>181</v>
      </c>
      <c r="B31" s="1" t="s">
        <v>205</v>
      </c>
      <c r="C31" s="29"/>
      <c r="D31" s="31">
        <v>3</v>
      </c>
      <c r="E31" s="38">
        <v>57.85</v>
      </c>
      <c r="F31" s="2">
        <v>0</v>
      </c>
      <c r="G31" s="59">
        <f t="shared" si="7"/>
        <v>1</v>
      </c>
      <c r="H31" s="31" t="s">
        <v>52</v>
      </c>
      <c r="I31" s="61" t="s">
        <v>52</v>
      </c>
      <c r="J31" s="2"/>
      <c r="K31" s="59"/>
      <c r="L31" s="31" t="s">
        <v>52</v>
      </c>
      <c r="M31" s="61" t="s">
        <v>52</v>
      </c>
      <c r="N31" s="2"/>
      <c r="O31" s="59"/>
    </row>
    <row r="32" spans="1:15" ht="15" x14ac:dyDescent="0.2">
      <c r="A32" s="70" t="s">
        <v>182</v>
      </c>
      <c r="B32" s="1" t="s">
        <v>206</v>
      </c>
      <c r="C32" s="29"/>
      <c r="D32" s="31">
        <v>1</v>
      </c>
      <c r="E32" s="38">
        <v>57.85</v>
      </c>
      <c r="F32" s="11"/>
      <c r="G32" s="59">
        <f t="shared" si="7"/>
        <v>1</v>
      </c>
      <c r="H32" s="31"/>
      <c r="I32" s="38"/>
      <c r="J32" s="2"/>
      <c r="K32" s="59"/>
      <c r="L32" s="31"/>
      <c r="M32" s="38"/>
      <c r="N32" s="2"/>
      <c r="O32" s="59"/>
    </row>
    <row r="33" spans="1:15" ht="15" x14ac:dyDescent="0.2">
      <c r="A33" s="70" t="s">
        <v>20</v>
      </c>
      <c r="B33" s="1" t="s">
        <v>21</v>
      </c>
      <c r="C33" s="29"/>
      <c r="D33" s="31">
        <v>4</v>
      </c>
      <c r="E33" s="38">
        <v>57.85</v>
      </c>
      <c r="F33" s="2">
        <v>1</v>
      </c>
      <c r="G33" s="59">
        <f t="shared" si="7"/>
        <v>0.75</v>
      </c>
      <c r="H33" s="31">
        <v>5</v>
      </c>
      <c r="I33" s="38">
        <v>18.18</v>
      </c>
      <c r="J33" s="2">
        <v>5</v>
      </c>
      <c r="K33" s="59">
        <f>+J33/H33</f>
        <v>1</v>
      </c>
      <c r="L33" s="31">
        <v>1</v>
      </c>
      <c r="M33" s="38">
        <v>18.18</v>
      </c>
      <c r="N33" s="2">
        <v>0</v>
      </c>
      <c r="O33" s="59">
        <f t="shared" ref="O33" si="11">+N33/L33</f>
        <v>0</v>
      </c>
    </row>
    <row r="34" spans="1:15" x14ac:dyDescent="0.2">
      <c r="A34" s="70" t="s">
        <v>31</v>
      </c>
      <c r="B34" s="1" t="s">
        <v>180</v>
      </c>
      <c r="C34" s="30"/>
      <c r="D34" s="31">
        <v>88</v>
      </c>
      <c r="E34" s="38">
        <v>57.85</v>
      </c>
      <c r="F34" s="2">
        <v>3</v>
      </c>
      <c r="G34" s="59">
        <f t="shared" si="7"/>
        <v>0.96590909090909094</v>
      </c>
      <c r="H34" s="31">
        <v>6</v>
      </c>
      <c r="I34" s="38">
        <v>18.18</v>
      </c>
      <c r="J34" s="2">
        <v>3</v>
      </c>
      <c r="K34" s="59">
        <v>0.16666666666666666</v>
      </c>
      <c r="L34" s="31" t="s">
        <v>52</v>
      </c>
      <c r="M34" s="38" t="s">
        <v>52</v>
      </c>
      <c r="N34" s="2"/>
      <c r="O34" s="59" t="s">
        <v>52</v>
      </c>
    </row>
    <row r="35" spans="1:15" x14ac:dyDescent="0.2">
      <c r="A35" s="5"/>
      <c r="B35" s="7"/>
      <c r="C35" s="7"/>
      <c r="D35" s="73">
        <f>SUM(D9:D34)</f>
        <v>1277</v>
      </c>
      <c r="E35" s="36"/>
      <c r="F35" s="73">
        <f>SUM(F9:F34)</f>
        <v>106</v>
      </c>
      <c r="G35" s="74">
        <f t="shared" si="7"/>
        <v>0.91699295223179322</v>
      </c>
      <c r="H35" s="73">
        <f>SUM(H9:H34)</f>
        <v>180</v>
      </c>
      <c r="I35" s="36"/>
      <c r="J35" s="73">
        <f>SUM(J9:J34)</f>
        <v>91</v>
      </c>
      <c r="K35" s="74">
        <f t="shared" ref="K35" si="12">+(H35-J35)/H35</f>
        <v>0.49444444444444446</v>
      </c>
      <c r="L35" s="73">
        <f>SUM(L9:L34)</f>
        <v>87</v>
      </c>
      <c r="M35" s="36"/>
      <c r="N35" s="73">
        <f>SUM(N9:N34)</f>
        <v>76</v>
      </c>
      <c r="O35" s="74">
        <f t="shared" ref="O35" si="13">+(L35-N35)/L35</f>
        <v>0.12643678160919541</v>
      </c>
    </row>
    <row r="36" spans="1:15" x14ac:dyDescent="0.2">
      <c r="A36" s="71"/>
      <c r="B36" s="7"/>
      <c r="C36" s="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x14ac:dyDescent="0.2">
      <c r="A37" s="71"/>
      <c r="B37" s="41" t="s">
        <v>257</v>
      </c>
      <c r="C37" s="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5" x14ac:dyDescent="0.2">
      <c r="A38" s="70" t="s">
        <v>182</v>
      </c>
      <c r="B38" s="1" t="s">
        <v>259</v>
      </c>
      <c r="C38" s="29"/>
      <c r="D38" s="31">
        <v>130</v>
      </c>
      <c r="E38" s="38">
        <v>28.95</v>
      </c>
      <c r="F38" s="11"/>
      <c r="G38" s="59">
        <f t="shared" ref="G38" si="14">+(D38-F38)/D38</f>
        <v>1</v>
      </c>
      <c r="H38" s="31"/>
      <c r="I38" s="38"/>
      <c r="J38" s="2"/>
      <c r="K38" s="59"/>
      <c r="L38" s="31"/>
      <c r="M38" s="38"/>
      <c r="N38" s="2"/>
      <c r="O38" s="59"/>
    </row>
    <row r="39" spans="1:15" x14ac:dyDescent="0.2">
      <c r="A39" s="5"/>
      <c r="B39" s="7"/>
      <c r="C39" s="7"/>
      <c r="D39" s="73">
        <f>SUM(D38:D38)</f>
        <v>130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x14ac:dyDescent="0.2">
      <c r="A40" s="45"/>
      <c r="B40" s="41" t="s">
        <v>194</v>
      </c>
      <c r="C40" s="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5.75" customHeight="1" x14ac:dyDescent="0.2">
      <c r="A41" s="44" t="s">
        <v>181</v>
      </c>
      <c r="B41" s="1" t="s">
        <v>39</v>
      </c>
      <c r="C41" s="29"/>
      <c r="D41" s="31">
        <v>232</v>
      </c>
      <c r="E41" s="38"/>
      <c r="F41" s="2"/>
      <c r="G41" s="60"/>
      <c r="H41" s="31"/>
      <c r="I41" s="38"/>
      <c r="J41" s="2"/>
      <c r="K41" s="59"/>
      <c r="L41" s="31"/>
      <c r="M41" s="38"/>
      <c r="N41" s="2"/>
      <c r="O41" s="59"/>
    </row>
    <row r="42" spans="1:15" ht="15" x14ac:dyDescent="0.2">
      <c r="A42" s="44" t="s">
        <v>182</v>
      </c>
      <c r="B42" s="1" t="s">
        <v>41</v>
      </c>
      <c r="C42" s="29"/>
      <c r="D42" s="31">
        <v>238</v>
      </c>
      <c r="E42" s="38"/>
      <c r="F42" s="2"/>
      <c r="G42" s="60"/>
      <c r="H42" s="31"/>
      <c r="I42" s="38"/>
      <c r="J42" s="2"/>
      <c r="K42" s="59"/>
      <c r="L42" s="31"/>
      <c r="M42" s="38"/>
      <c r="N42" s="2"/>
      <c r="O42" s="59"/>
    </row>
    <row r="43" spans="1:15" ht="15" x14ac:dyDescent="0.2">
      <c r="A43" s="44" t="s">
        <v>183</v>
      </c>
      <c r="B43" s="1" t="s">
        <v>40</v>
      </c>
      <c r="C43" s="29"/>
      <c r="D43" s="31">
        <v>34</v>
      </c>
      <c r="E43" s="38"/>
      <c r="F43" s="2"/>
      <c r="G43" s="62"/>
      <c r="H43" s="31"/>
      <c r="I43" s="63"/>
      <c r="J43" s="2"/>
      <c r="K43" s="59"/>
      <c r="L43" s="31"/>
      <c r="M43" s="38"/>
      <c r="N43" s="2"/>
      <c r="O43" s="59"/>
    </row>
    <row r="44" spans="1:15" x14ac:dyDescent="0.2">
      <c r="A44" s="44" t="s">
        <v>184</v>
      </c>
      <c r="B44" s="1" t="s">
        <v>42</v>
      </c>
      <c r="C44" s="30"/>
      <c r="D44" s="31">
        <v>330</v>
      </c>
      <c r="E44" s="38"/>
      <c r="F44" s="2"/>
      <c r="G44" s="60"/>
      <c r="H44" s="31"/>
      <c r="I44" s="38"/>
      <c r="J44" s="2"/>
      <c r="K44" s="59"/>
      <c r="L44" s="31"/>
      <c r="M44" s="38"/>
      <c r="N44" s="2"/>
      <c r="O44" s="59"/>
    </row>
    <row r="45" spans="1:15" x14ac:dyDescent="0.2">
      <c r="A45" s="5"/>
      <c r="B45" s="7"/>
      <c r="C45" s="7"/>
      <c r="D45" s="73">
        <f>SUM(D41:D44)</f>
        <v>834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x14ac:dyDescent="0.2">
      <c r="A46" s="5"/>
      <c r="B46" s="7"/>
      <c r="C46" s="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5" thickBot="1" x14ac:dyDescent="0.25">
      <c r="A47" s="6"/>
      <c r="B47" s="4" t="s">
        <v>32</v>
      </c>
      <c r="D47" s="32">
        <f>+D45+D39+D35</f>
        <v>2241</v>
      </c>
      <c r="E47" s="36"/>
      <c r="G47" s="64"/>
      <c r="H47" s="32">
        <f>+H45+H39+H35</f>
        <v>180</v>
      </c>
      <c r="I47" s="36"/>
      <c r="K47" s="64"/>
      <c r="L47" s="32">
        <f>+L45+L39+L35</f>
        <v>87</v>
      </c>
      <c r="M47" s="36"/>
    </row>
  </sheetData>
  <mergeCells count="5">
    <mergeCell ref="A5:B7"/>
    <mergeCell ref="D5:O5"/>
    <mergeCell ref="D6:G6"/>
    <mergeCell ref="H6:K6"/>
    <mergeCell ref="L6:O6"/>
  </mergeCells>
  <pageMargins left="0.70866141732283472" right="0.44" top="0.74803149606299213" bottom="0.74803149606299213" header="0.31496062992125984" footer="0.31496062992125984"/>
  <pageSetup paperSize="8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4"/>
  <sheetViews>
    <sheetView workbookViewId="0">
      <pane xSplit="1" ySplit="5" topLeftCell="B33" activePane="bottomRight" state="frozen"/>
      <selection activeCell="B98" sqref="B98"/>
      <selection pane="topRight" activeCell="B98" sqref="B98"/>
      <selection pane="bottomLeft" activeCell="B98" sqref="B98"/>
      <selection pane="bottomRight" activeCell="B98" sqref="B98"/>
    </sheetView>
  </sheetViews>
  <sheetFormatPr baseColWidth="10" defaultRowHeight="15" x14ac:dyDescent="0.25"/>
  <cols>
    <col min="1" max="1" width="26.140625" customWidth="1"/>
    <col min="2" max="2" width="32.5703125" bestFit="1" customWidth="1"/>
    <col min="3" max="3" width="11.42578125" customWidth="1"/>
    <col min="4" max="4" width="15.42578125" bestFit="1" customWidth="1"/>
    <col min="5" max="5" width="15.28515625" style="181" bestFit="1" customWidth="1"/>
    <col min="6" max="6" width="19.7109375" style="171" bestFit="1" customWidth="1"/>
    <col min="7" max="7" width="15.28515625" style="176" customWidth="1"/>
    <col min="8" max="8" width="16.42578125" customWidth="1"/>
    <col min="9" max="9" width="15" customWidth="1"/>
    <col min="10" max="10" width="15.28515625" style="23" customWidth="1"/>
  </cols>
  <sheetData>
    <row r="1" spans="1:10" s="13" customFormat="1" ht="18.75" thickBot="1" x14ac:dyDescent="0.3">
      <c r="A1" s="65" t="s">
        <v>366</v>
      </c>
      <c r="B1" s="18"/>
      <c r="C1" s="18"/>
      <c r="D1" s="18"/>
      <c r="E1" s="179"/>
      <c r="F1" s="169"/>
      <c r="G1" s="174"/>
      <c r="H1" s="18"/>
      <c r="I1" s="18"/>
      <c r="J1" s="18"/>
    </row>
    <row r="2" spans="1:10" s="13" customFormat="1" ht="13.5" thickTop="1" x14ac:dyDescent="0.25">
      <c r="A2" s="67" t="s">
        <v>214</v>
      </c>
      <c r="E2" s="180"/>
      <c r="F2" s="170"/>
      <c r="G2" s="175"/>
      <c r="J2" s="22"/>
    </row>
    <row r="3" spans="1:10" s="13" customFormat="1" x14ac:dyDescent="0.25">
      <c r="A3" s="46" t="s">
        <v>190</v>
      </c>
      <c r="E3" s="180"/>
      <c r="F3" s="170"/>
      <c r="G3" s="175"/>
      <c r="J3" s="22"/>
    </row>
    <row r="4" spans="1:10" x14ac:dyDescent="0.25">
      <c r="A4" s="47" t="s">
        <v>367</v>
      </c>
      <c r="E4" s="326" t="s">
        <v>374</v>
      </c>
      <c r="F4" s="326"/>
      <c r="G4" s="326"/>
      <c r="H4" s="326"/>
      <c r="I4" s="326"/>
      <c r="J4" s="326"/>
    </row>
    <row r="5" spans="1:10" ht="25.5" x14ac:dyDescent="0.25">
      <c r="A5" s="25" t="s">
        <v>260</v>
      </c>
      <c r="B5" s="25" t="s">
        <v>122</v>
      </c>
      <c r="C5" s="25" t="s">
        <v>123</v>
      </c>
      <c r="D5" s="25" t="s">
        <v>373</v>
      </c>
      <c r="E5" s="182" t="s">
        <v>125</v>
      </c>
      <c r="F5" s="172" t="s">
        <v>124</v>
      </c>
      <c r="G5" s="177" t="s">
        <v>261</v>
      </c>
      <c r="H5" s="25" t="s">
        <v>262</v>
      </c>
      <c r="I5" s="25" t="s">
        <v>263</v>
      </c>
      <c r="J5" s="26" t="s">
        <v>264</v>
      </c>
    </row>
    <row r="6" spans="1:10" x14ac:dyDescent="0.25">
      <c r="A6" s="19" t="s">
        <v>265</v>
      </c>
      <c r="B6" s="19" t="s">
        <v>127</v>
      </c>
      <c r="C6" s="19">
        <v>77</v>
      </c>
      <c r="D6" s="19">
        <v>3</v>
      </c>
      <c r="E6" s="183">
        <f>(36.47+70.51+38.38)/3</f>
        <v>48.45333333333334</v>
      </c>
      <c r="F6" s="173">
        <v>184.71</v>
      </c>
      <c r="G6" s="178">
        <f>+F6/E6</f>
        <v>3.812121629058888</v>
      </c>
      <c r="H6" s="20">
        <v>75</v>
      </c>
      <c r="I6" s="21">
        <v>0</v>
      </c>
      <c r="J6" s="24">
        <v>263.02</v>
      </c>
    </row>
    <row r="7" spans="1:10" x14ac:dyDescent="0.25">
      <c r="A7" s="13" t="s">
        <v>254</v>
      </c>
      <c r="B7" s="13" t="s">
        <v>129</v>
      </c>
      <c r="C7" s="13">
        <v>55</v>
      </c>
      <c r="D7" s="13">
        <v>1</v>
      </c>
      <c r="E7" s="183">
        <v>51.37</v>
      </c>
      <c r="F7" s="173">
        <v>400</v>
      </c>
      <c r="G7" s="178">
        <v>7.786645902277594</v>
      </c>
      <c r="H7" s="20"/>
      <c r="I7" s="21"/>
      <c r="J7" s="24">
        <v>400</v>
      </c>
    </row>
    <row r="8" spans="1:10" x14ac:dyDescent="0.25">
      <c r="A8" s="19" t="s">
        <v>254</v>
      </c>
      <c r="B8" s="19" t="s">
        <v>129</v>
      </c>
      <c r="C8" s="19">
        <v>146</v>
      </c>
      <c r="D8" s="19">
        <v>3</v>
      </c>
      <c r="E8" s="183">
        <v>61.433333333333337</v>
      </c>
      <c r="F8" s="173">
        <v>130.91999999999999</v>
      </c>
      <c r="G8" s="178">
        <v>2.1592513368983957</v>
      </c>
      <c r="H8" s="20">
        <v>5</v>
      </c>
      <c r="I8" s="21">
        <v>5.34</v>
      </c>
      <c r="J8" s="24">
        <v>141.26</v>
      </c>
    </row>
    <row r="9" spans="1:10" x14ac:dyDescent="0.25">
      <c r="A9" s="13" t="s">
        <v>254</v>
      </c>
      <c r="B9" s="13" t="s">
        <v>129</v>
      </c>
      <c r="C9" s="13">
        <v>154</v>
      </c>
      <c r="D9" s="13">
        <v>1</v>
      </c>
      <c r="E9" s="183">
        <v>52</v>
      </c>
      <c r="F9" s="173">
        <v>61.67</v>
      </c>
      <c r="G9" s="178">
        <v>1.1859615384615385</v>
      </c>
      <c r="H9" s="20">
        <v>24.04</v>
      </c>
      <c r="I9" s="21">
        <v>15.62</v>
      </c>
      <c r="J9" s="24">
        <v>101.33000000000001</v>
      </c>
    </row>
    <row r="10" spans="1:10" x14ac:dyDescent="0.25">
      <c r="A10" s="19" t="s">
        <v>254</v>
      </c>
      <c r="B10" s="19" t="s">
        <v>129</v>
      </c>
      <c r="C10" s="19" t="s">
        <v>130</v>
      </c>
      <c r="D10" s="19">
        <v>1</v>
      </c>
      <c r="E10" s="183">
        <v>51.2</v>
      </c>
      <c r="F10" s="173">
        <v>137.41</v>
      </c>
      <c r="G10" s="178">
        <v>2.6837890624999998</v>
      </c>
      <c r="H10" s="20">
        <v>24.04</v>
      </c>
      <c r="I10" s="21">
        <v>15.55</v>
      </c>
      <c r="J10" s="24">
        <v>177</v>
      </c>
    </row>
    <row r="11" spans="1:10" x14ac:dyDescent="0.25">
      <c r="A11" s="19" t="s">
        <v>254</v>
      </c>
      <c r="B11" s="19" t="s">
        <v>129</v>
      </c>
      <c r="C11" s="19">
        <v>160</v>
      </c>
      <c r="D11" s="19">
        <v>1</v>
      </c>
      <c r="E11" s="183">
        <v>55</v>
      </c>
      <c r="F11" s="173">
        <v>337.5</v>
      </c>
      <c r="G11" s="178">
        <v>6.1363636363636367</v>
      </c>
      <c r="H11" s="20">
        <v>12.5</v>
      </c>
      <c r="I11" s="21"/>
      <c r="J11" s="24">
        <v>350</v>
      </c>
    </row>
    <row r="12" spans="1:10" x14ac:dyDescent="0.25">
      <c r="A12" s="19" t="s">
        <v>254</v>
      </c>
      <c r="B12" s="19" t="s">
        <v>144</v>
      </c>
      <c r="C12" s="19">
        <v>73</v>
      </c>
      <c r="D12" s="19">
        <v>2</v>
      </c>
      <c r="E12" s="183">
        <v>48.094999999999999</v>
      </c>
      <c r="F12" s="173">
        <v>190</v>
      </c>
      <c r="G12" s="178">
        <v>4.0092846592108042</v>
      </c>
      <c r="H12" s="20">
        <v>10.02</v>
      </c>
      <c r="I12" s="21">
        <v>0</v>
      </c>
      <c r="J12" s="24">
        <v>200.02</v>
      </c>
    </row>
    <row r="13" spans="1:10" x14ac:dyDescent="0.25">
      <c r="A13" s="19" t="s">
        <v>254</v>
      </c>
      <c r="B13" s="19" t="s">
        <v>144</v>
      </c>
      <c r="C13" s="19">
        <v>111</v>
      </c>
      <c r="D13" s="19">
        <v>1</v>
      </c>
      <c r="E13" s="183">
        <v>49.48</v>
      </c>
      <c r="F13" s="173">
        <v>153</v>
      </c>
      <c r="G13" s="178">
        <v>3.0921584478577206</v>
      </c>
      <c r="H13" s="20">
        <v>25</v>
      </c>
      <c r="I13" s="21"/>
      <c r="J13" s="24">
        <v>178</v>
      </c>
    </row>
    <row r="14" spans="1:10" x14ac:dyDescent="0.25">
      <c r="A14" s="19" t="s">
        <v>254</v>
      </c>
      <c r="B14" s="19" t="s">
        <v>131</v>
      </c>
      <c r="C14" s="19" t="s">
        <v>132</v>
      </c>
      <c r="D14" s="19">
        <v>1</v>
      </c>
      <c r="E14" s="183">
        <v>47.5</v>
      </c>
      <c r="F14" s="173">
        <v>92.56</v>
      </c>
      <c r="G14" s="178">
        <v>1.9486315789473685</v>
      </c>
      <c r="H14" s="20">
        <v>20</v>
      </c>
      <c r="I14" s="21">
        <v>14.98</v>
      </c>
      <c r="J14" s="24">
        <v>127.54</v>
      </c>
    </row>
    <row r="15" spans="1:10" x14ac:dyDescent="0.25">
      <c r="A15" s="19" t="s">
        <v>254</v>
      </c>
      <c r="B15" s="19" t="s">
        <v>266</v>
      </c>
      <c r="C15" s="19">
        <v>16</v>
      </c>
      <c r="D15" s="19">
        <v>1</v>
      </c>
      <c r="E15" s="183">
        <v>65.8</v>
      </c>
      <c r="F15" s="173"/>
      <c r="G15" s="178">
        <v>0</v>
      </c>
      <c r="H15" s="20"/>
      <c r="I15" s="21"/>
      <c r="J15" s="24">
        <v>0</v>
      </c>
    </row>
    <row r="16" spans="1:10" x14ac:dyDescent="0.25">
      <c r="A16" s="19" t="s">
        <v>265</v>
      </c>
      <c r="B16" s="19" t="s">
        <v>133</v>
      </c>
      <c r="C16" s="19">
        <v>266</v>
      </c>
      <c r="D16" s="19">
        <v>1</v>
      </c>
      <c r="E16" s="183">
        <v>70</v>
      </c>
      <c r="F16" s="173">
        <v>72.41</v>
      </c>
      <c r="G16" s="178">
        <v>1.0344285714285715</v>
      </c>
      <c r="H16" s="20">
        <v>61.47</v>
      </c>
      <c r="I16" s="21">
        <v>45</v>
      </c>
      <c r="J16" s="24">
        <v>178.88</v>
      </c>
    </row>
    <row r="17" spans="1:10" x14ac:dyDescent="0.25">
      <c r="A17" s="19" t="s">
        <v>265</v>
      </c>
      <c r="B17" s="19" t="s">
        <v>134</v>
      </c>
      <c r="C17" s="19">
        <v>6</v>
      </c>
      <c r="D17" s="19">
        <v>30</v>
      </c>
      <c r="E17" s="183">
        <v>48.606666666666676</v>
      </c>
      <c r="F17" s="173">
        <v>200.66766666666666</v>
      </c>
      <c r="G17" s="178">
        <v>4.1279226578778747</v>
      </c>
      <c r="H17" s="20">
        <v>45</v>
      </c>
      <c r="I17" s="21">
        <v>0</v>
      </c>
      <c r="J17" s="24">
        <v>245.66766666666666</v>
      </c>
    </row>
    <row r="18" spans="1:10" x14ac:dyDescent="0.25">
      <c r="A18" s="19" t="s">
        <v>265</v>
      </c>
      <c r="B18" s="19" t="s">
        <v>137</v>
      </c>
      <c r="C18" s="19">
        <v>86</v>
      </c>
      <c r="D18" s="19">
        <v>3</v>
      </c>
      <c r="E18" s="183">
        <v>39.93</v>
      </c>
      <c r="F18" s="173">
        <v>350</v>
      </c>
      <c r="G18" s="178">
        <v>8.9681828497869915</v>
      </c>
      <c r="H18" s="20">
        <v>32.513333333333328</v>
      </c>
      <c r="I18" s="21">
        <v>0</v>
      </c>
      <c r="J18" s="24">
        <v>382.51333333333332</v>
      </c>
    </row>
    <row r="19" spans="1:10" x14ac:dyDescent="0.25">
      <c r="A19" s="19" t="s">
        <v>265</v>
      </c>
      <c r="B19" s="19" t="s">
        <v>138</v>
      </c>
      <c r="C19" s="19">
        <v>49</v>
      </c>
      <c r="D19" s="19">
        <v>1</v>
      </c>
      <c r="E19" s="183">
        <v>71.349999999999994</v>
      </c>
      <c r="F19" s="173">
        <v>300</v>
      </c>
      <c r="G19" s="178">
        <v>4.204625087596356</v>
      </c>
      <c r="H19" s="20">
        <v>0</v>
      </c>
      <c r="I19" s="21"/>
      <c r="J19" s="24">
        <v>300</v>
      </c>
    </row>
    <row r="20" spans="1:10" x14ac:dyDescent="0.25">
      <c r="A20" s="19" t="s">
        <v>265</v>
      </c>
      <c r="B20" s="19" t="s">
        <v>166</v>
      </c>
      <c r="C20" s="19">
        <v>48</v>
      </c>
      <c r="D20" s="19">
        <v>3</v>
      </c>
      <c r="E20" s="183">
        <v>41.84</v>
      </c>
      <c r="F20" s="173">
        <v>244.48000000000002</v>
      </c>
      <c r="G20" s="178">
        <v>5.8432122370936908</v>
      </c>
      <c r="H20" s="20">
        <v>49.393333333333338</v>
      </c>
      <c r="I20" s="21">
        <v>3.3966666666666665</v>
      </c>
      <c r="J20" s="24">
        <v>297.27</v>
      </c>
    </row>
    <row r="21" spans="1:10" x14ac:dyDescent="0.25">
      <c r="A21" s="19" t="s">
        <v>265</v>
      </c>
      <c r="B21" s="19" t="s">
        <v>168</v>
      </c>
      <c r="C21" s="19">
        <v>10</v>
      </c>
      <c r="D21" s="19">
        <v>12</v>
      </c>
      <c r="E21" s="183">
        <v>58.360833333333325</v>
      </c>
      <c r="F21" s="173">
        <v>285.56166666666667</v>
      </c>
      <c r="G21" s="178">
        <v>4.9465633973002863</v>
      </c>
      <c r="H21" s="20">
        <v>60</v>
      </c>
      <c r="I21" s="21">
        <v>0</v>
      </c>
      <c r="J21" s="24">
        <v>345.56166666666667</v>
      </c>
    </row>
    <row r="22" spans="1:10" x14ac:dyDescent="0.25">
      <c r="A22" s="19" t="s">
        <v>254</v>
      </c>
      <c r="B22" s="19" t="s">
        <v>141</v>
      </c>
      <c r="C22" s="19">
        <v>34</v>
      </c>
      <c r="D22" s="19">
        <v>1</v>
      </c>
      <c r="E22" s="183">
        <v>62.96</v>
      </c>
      <c r="F22" s="173">
        <v>214</v>
      </c>
      <c r="G22" s="178">
        <v>3.3989834815756037</v>
      </c>
      <c r="H22" s="20">
        <v>12</v>
      </c>
      <c r="I22" s="21"/>
      <c r="J22" s="24">
        <v>226</v>
      </c>
    </row>
    <row r="23" spans="1:10" x14ac:dyDescent="0.25">
      <c r="A23" s="19" t="s">
        <v>254</v>
      </c>
      <c r="B23" s="19" t="s">
        <v>142</v>
      </c>
      <c r="C23" s="19" t="s">
        <v>143</v>
      </c>
      <c r="D23" s="19">
        <v>1</v>
      </c>
      <c r="E23" s="183">
        <v>69.73</v>
      </c>
      <c r="F23" s="173">
        <v>91.58</v>
      </c>
      <c r="G23" s="178">
        <v>1.313351498637602</v>
      </c>
      <c r="H23" s="20">
        <v>0</v>
      </c>
      <c r="I23" s="21">
        <v>18.86</v>
      </c>
      <c r="J23" s="24">
        <v>110.44</v>
      </c>
    </row>
    <row r="24" spans="1:10" x14ac:dyDescent="0.25">
      <c r="A24" s="19" t="s">
        <v>254</v>
      </c>
      <c r="B24" s="19" t="s">
        <v>268</v>
      </c>
      <c r="C24" s="19">
        <v>17</v>
      </c>
      <c r="D24" s="19">
        <v>1</v>
      </c>
      <c r="E24" s="183">
        <v>51.2</v>
      </c>
      <c r="F24" s="173">
        <v>345</v>
      </c>
      <c r="G24" s="178">
        <v>6.73828125</v>
      </c>
      <c r="H24" s="20">
        <v>30</v>
      </c>
      <c r="I24" s="21"/>
      <c r="J24" s="24">
        <v>375</v>
      </c>
    </row>
    <row r="25" spans="1:10" x14ac:dyDescent="0.25">
      <c r="A25" s="19" t="s">
        <v>254</v>
      </c>
      <c r="B25" s="19" t="s">
        <v>145</v>
      </c>
      <c r="C25" s="19">
        <v>3</v>
      </c>
      <c r="D25" s="19">
        <v>1</v>
      </c>
      <c r="E25" s="183">
        <v>47.88</v>
      </c>
      <c r="F25" s="173">
        <v>350</v>
      </c>
      <c r="G25" s="178">
        <v>7.3099415204678362</v>
      </c>
      <c r="H25" s="20">
        <v>10</v>
      </c>
      <c r="I25" s="21"/>
      <c r="J25" s="24">
        <v>360</v>
      </c>
    </row>
    <row r="26" spans="1:10" x14ac:dyDescent="0.25">
      <c r="A26" s="19" t="s">
        <v>265</v>
      </c>
      <c r="B26" s="19" t="s">
        <v>145</v>
      </c>
      <c r="C26" s="19">
        <v>3</v>
      </c>
      <c r="D26" s="19">
        <v>1</v>
      </c>
      <c r="E26" s="183">
        <v>63</v>
      </c>
      <c r="F26" s="173">
        <v>50</v>
      </c>
      <c r="G26" s="178">
        <v>0.79365079365079361</v>
      </c>
      <c r="H26" s="20">
        <v>15</v>
      </c>
      <c r="I26" s="21">
        <v>0</v>
      </c>
      <c r="J26" s="24">
        <v>65</v>
      </c>
    </row>
    <row r="27" spans="1:10" x14ac:dyDescent="0.25">
      <c r="A27" s="19" t="s">
        <v>254</v>
      </c>
      <c r="B27" s="19" t="s">
        <v>146</v>
      </c>
      <c r="C27" s="19">
        <v>88</v>
      </c>
      <c r="D27" s="19">
        <v>26</v>
      </c>
      <c r="E27" s="183">
        <v>66.692307692307693</v>
      </c>
      <c r="F27" s="173">
        <v>292.66038461538454</v>
      </c>
      <c r="G27" s="178">
        <v>4.3980429830586063</v>
      </c>
      <c r="H27" s="20">
        <v>20</v>
      </c>
      <c r="I27" s="21">
        <v>0</v>
      </c>
      <c r="J27" s="24">
        <v>312.66038461538454</v>
      </c>
    </row>
    <row r="28" spans="1:10" x14ac:dyDescent="0.25">
      <c r="A28" s="19" t="s">
        <v>254</v>
      </c>
      <c r="B28" s="19" t="s">
        <v>147</v>
      </c>
      <c r="C28" s="19">
        <v>16</v>
      </c>
      <c r="D28" s="19">
        <v>24</v>
      </c>
      <c r="E28" s="183">
        <v>67.117916666666659</v>
      </c>
      <c r="F28" s="173">
        <v>206.82250000000002</v>
      </c>
      <c r="G28" s="178">
        <v>3.1226523521982283</v>
      </c>
      <c r="H28" s="20">
        <v>69.166666666666671</v>
      </c>
      <c r="I28" s="21">
        <v>0</v>
      </c>
      <c r="J28" s="24">
        <v>275.98916666666668</v>
      </c>
    </row>
    <row r="29" spans="1:10" x14ac:dyDescent="0.25">
      <c r="A29" s="19" t="s">
        <v>265</v>
      </c>
      <c r="B29" s="19" t="s">
        <v>148</v>
      </c>
      <c r="C29" s="19">
        <v>63</v>
      </c>
      <c r="D29" s="19">
        <v>2</v>
      </c>
      <c r="E29" s="183">
        <f>(60.65+58.14)/2</f>
        <v>59.394999999999996</v>
      </c>
      <c r="F29" s="173">
        <v>75</v>
      </c>
      <c r="G29" s="178">
        <f>+F29/E29</f>
        <v>1.2627325532452227</v>
      </c>
      <c r="H29" s="20">
        <v>0</v>
      </c>
      <c r="I29" s="21">
        <v>0</v>
      </c>
      <c r="J29" s="24">
        <v>0</v>
      </c>
    </row>
    <row r="30" spans="1:10" x14ac:dyDescent="0.25">
      <c r="A30" s="19" t="s">
        <v>254</v>
      </c>
      <c r="B30" s="19" t="s">
        <v>151</v>
      </c>
      <c r="C30" s="19">
        <v>2</v>
      </c>
      <c r="D30" s="19">
        <v>1</v>
      </c>
      <c r="E30" s="183">
        <v>54.83</v>
      </c>
      <c r="F30" s="173">
        <v>209</v>
      </c>
      <c r="G30" s="178">
        <v>3.8117818712383733</v>
      </c>
      <c r="H30" s="20">
        <v>40</v>
      </c>
      <c r="I30" s="21"/>
      <c r="J30" s="24">
        <v>249</v>
      </c>
    </row>
    <row r="31" spans="1:10" x14ac:dyDescent="0.25">
      <c r="A31" s="19" t="s">
        <v>254</v>
      </c>
      <c r="B31" s="19" t="s">
        <v>151</v>
      </c>
      <c r="C31" s="19" t="s">
        <v>152</v>
      </c>
      <c r="D31" s="19">
        <v>1</v>
      </c>
      <c r="E31" s="183">
        <v>68.7</v>
      </c>
      <c r="F31" s="173">
        <v>35.83</v>
      </c>
      <c r="G31" s="178">
        <v>0.52154294032023285</v>
      </c>
      <c r="H31" s="20">
        <v>40</v>
      </c>
      <c r="I31" s="21">
        <v>24.17</v>
      </c>
      <c r="J31" s="24">
        <v>100</v>
      </c>
    </row>
    <row r="32" spans="1:10" x14ac:dyDescent="0.25">
      <c r="A32" s="19" t="s">
        <v>265</v>
      </c>
      <c r="B32" s="19" t="s">
        <v>153</v>
      </c>
      <c r="C32" s="19">
        <v>36</v>
      </c>
      <c r="D32" s="19">
        <v>1</v>
      </c>
      <c r="E32" s="183">
        <v>71.39</v>
      </c>
      <c r="F32" s="173">
        <v>380</v>
      </c>
      <c r="G32" s="178">
        <v>5.3228743521501611</v>
      </c>
      <c r="H32" s="20">
        <v>0</v>
      </c>
      <c r="I32" s="21"/>
      <c r="J32" s="24">
        <v>380</v>
      </c>
    </row>
    <row r="33" spans="1:10" x14ac:dyDescent="0.25">
      <c r="A33" s="19" t="s">
        <v>254</v>
      </c>
      <c r="B33" s="19" t="s">
        <v>126</v>
      </c>
      <c r="C33" s="19">
        <v>6</v>
      </c>
      <c r="D33" s="19">
        <v>1</v>
      </c>
      <c r="E33" s="183">
        <v>49</v>
      </c>
      <c r="F33" s="173">
        <v>75.989999999999995</v>
      </c>
      <c r="G33" s="178">
        <v>1.5508163265306121</v>
      </c>
      <c r="H33" s="20">
        <v>23</v>
      </c>
      <c r="I33" s="21">
        <v>21.58</v>
      </c>
      <c r="J33" s="24">
        <v>120.57</v>
      </c>
    </row>
    <row r="34" spans="1:10" x14ac:dyDescent="0.25">
      <c r="A34" s="19" t="s">
        <v>254</v>
      </c>
      <c r="B34" s="19" t="s">
        <v>154</v>
      </c>
      <c r="C34" s="19">
        <v>33</v>
      </c>
      <c r="D34" s="19">
        <v>1</v>
      </c>
      <c r="E34" s="183">
        <v>58</v>
      </c>
      <c r="F34" s="173">
        <v>270</v>
      </c>
      <c r="G34" s="178">
        <v>4.6551724137931032</v>
      </c>
      <c r="H34" s="20">
        <v>30</v>
      </c>
      <c r="I34" s="21"/>
      <c r="J34" s="24">
        <v>300</v>
      </c>
    </row>
    <row r="35" spans="1:10" x14ac:dyDescent="0.25">
      <c r="A35" s="19" t="s">
        <v>254</v>
      </c>
      <c r="B35" s="19" t="s">
        <v>154</v>
      </c>
      <c r="C35" s="19">
        <v>49</v>
      </c>
      <c r="D35" s="19">
        <v>1</v>
      </c>
      <c r="E35" s="183">
        <v>62.9</v>
      </c>
      <c r="F35" s="173">
        <v>92.34</v>
      </c>
      <c r="G35" s="178">
        <v>1.4680445151033388</v>
      </c>
      <c r="H35" s="20">
        <v>0</v>
      </c>
      <c r="I35" s="21">
        <v>20.059999999999999</v>
      </c>
      <c r="J35" s="24">
        <v>112.4</v>
      </c>
    </row>
    <row r="36" spans="1:10" x14ac:dyDescent="0.25">
      <c r="A36" s="19" t="s">
        <v>265</v>
      </c>
      <c r="B36" s="19" t="s">
        <v>155</v>
      </c>
      <c r="C36" s="19">
        <v>35</v>
      </c>
      <c r="D36" s="19">
        <v>1</v>
      </c>
      <c r="E36" s="183">
        <v>51.8</v>
      </c>
      <c r="F36" s="173">
        <v>100</v>
      </c>
      <c r="G36" s="178">
        <v>1.9305019305019306</v>
      </c>
      <c r="H36" s="20">
        <v>0</v>
      </c>
      <c r="I36" s="21"/>
      <c r="J36" s="24">
        <v>100</v>
      </c>
    </row>
    <row r="37" spans="1:10" x14ac:dyDescent="0.25">
      <c r="A37" s="19" t="s">
        <v>265</v>
      </c>
      <c r="B37" s="19" t="s">
        <v>156</v>
      </c>
      <c r="C37" s="19" t="s">
        <v>157</v>
      </c>
      <c r="D37" s="19">
        <v>7</v>
      </c>
      <c r="E37" s="183">
        <v>37.642857142857146</v>
      </c>
      <c r="F37" s="173">
        <v>175.01428571428573</v>
      </c>
      <c r="G37" s="178">
        <v>4.4552596816541756</v>
      </c>
      <c r="H37" s="20">
        <v>73.571428571428569</v>
      </c>
      <c r="I37" s="21">
        <v>0</v>
      </c>
      <c r="J37" s="24">
        <v>248.58571428571432</v>
      </c>
    </row>
    <row r="38" spans="1:10" x14ac:dyDescent="0.25">
      <c r="A38" s="19" t="s">
        <v>254</v>
      </c>
      <c r="B38" s="19" t="s">
        <v>269</v>
      </c>
      <c r="C38" s="19">
        <v>2</v>
      </c>
      <c r="D38" s="19">
        <v>1</v>
      </c>
      <c r="E38" s="183">
        <v>53.49</v>
      </c>
      <c r="F38" s="173">
        <v>400</v>
      </c>
      <c r="G38" s="178">
        <v>7.4780332772480831</v>
      </c>
      <c r="H38" s="20">
        <v>24</v>
      </c>
      <c r="I38" s="21"/>
      <c r="J38" s="24">
        <v>424</v>
      </c>
    </row>
    <row r="39" spans="1:10" x14ac:dyDescent="0.25">
      <c r="A39" s="19" t="s">
        <v>254</v>
      </c>
      <c r="B39" s="19" t="s">
        <v>269</v>
      </c>
      <c r="C39" s="19">
        <v>95</v>
      </c>
      <c r="D39" s="19">
        <v>1</v>
      </c>
      <c r="E39" s="183">
        <v>73.53</v>
      </c>
      <c r="F39" s="173">
        <v>340</v>
      </c>
      <c r="G39" s="178">
        <v>4.6239630082959335</v>
      </c>
      <c r="H39" s="20">
        <v>20</v>
      </c>
      <c r="I39" s="21"/>
      <c r="J39" s="24">
        <v>360</v>
      </c>
    </row>
    <row r="40" spans="1:10" x14ac:dyDescent="0.25">
      <c r="A40" s="19" t="s">
        <v>265</v>
      </c>
      <c r="B40" s="19" t="s">
        <v>158</v>
      </c>
      <c r="C40" s="19">
        <v>26</v>
      </c>
      <c r="D40" s="19">
        <v>1</v>
      </c>
      <c r="E40" s="183">
        <v>73.8</v>
      </c>
      <c r="F40" s="173">
        <v>400</v>
      </c>
      <c r="G40" s="178">
        <v>5.4200542005420056</v>
      </c>
      <c r="H40" s="20">
        <v>0</v>
      </c>
      <c r="I40" s="21"/>
      <c r="J40" s="24">
        <v>400</v>
      </c>
    </row>
    <row r="41" spans="1:10" x14ac:dyDescent="0.25">
      <c r="A41" s="19" t="s">
        <v>265</v>
      </c>
      <c r="B41" s="19" t="s">
        <v>159</v>
      </c>
      <c r="C41" s="19">
        <v>14</v>
      </c>
      <c r="D41" s="19">
        <v>12</v>
      </c>
      <c r="E41" s="183">
        <v>44.092857142857142</v>
      </c>
      <c r="F41" s="173">
        <v>241.39699999999993</v>
      </c>
      <c r="G41" s="178">
        <v>4.6906484489718121</v>
      </c>
      <c r="H41" s="20">
        <v>59.428571428571431</v>
      </c>
      <c r="I41" s="21">
        <v>0</v>
      </c>
      <c r="J41" s="24">
        <v>300.82557142857138</v>
      </c>
    </row>
    <row r="42" spans="1:10" x14ac:dyDescent="0.25">
      <c r="A42" s="19" t="s">
        <v>254</v>
      </c>
      <c r="B42" s="19" t="s">
        <v>160</v>
      </c>
      <c r="C42" s="19" t="s">
        <v>161</v>
      </c>
      <c r="D42" s="19">
        <v>18</v>
      </c>
      <c r="E42" s="183">
        <v>69.910000000000025</v>
      </c>
      <c r="F42" s="173">
        <v>69.910000000000025</v>
      </c>
      <c r="G42" s="178">
        <v>69.910000000000025</v>
      </c>
      <c r="H42" s="20">
        <v>69.910000000000025</v>
      </c>
      <c r="I42" s="21">
        <v>69.910000000000025</v>
      </c>
      <c r="J42" s="24">
        <v>69.910000000000025</v>
      </c>
    </row>
    <row r="43" spans="1:10" x14ac:dyDescent="0.25">
      <c r="A43" s="19" t="s">
        <v>254</v>
      </c>
      <c r="B43" s="19" t="s">
        <v>160</v>
      </c>
      <c r="C43" s="19" t="s">
        <v>162</v>
      </c>
      <c r="D43" s="19">
        <v>16</v>
      </c>
      <c r="E43" s="183">
        <v>69.229375000000019</v>
      </c>
      <c r="F43" s="173">
        <v>69.229375000000019</v>
      </c>
      <c r="G43" s="178">
        <v>69.229375000000019</v>
      </c>
      <c r="H43" s="20">
        <v>69.229375000000019</v>
      </c>
      <c r="I43" s="21">
        <v>69.229375000000019</v>
      </c>
      <c r="J43" s="24">
        <v>69.229375000000019</v>
      </c>
    </row>
    <row r="44" spans="1:10" x14ac:dyDescent="0.25">
      <c r="A44" s="19" t="s">
        <v>265</v>
      </c>
      <c r="B44" s="19" t="s">
        <v>167</v>
      </c>
      <c r="C44" s="19">
        <v>107</v>
      </c>
      <c r="D44" s="19">
        <v>1</v>
      </c>
      <c r="E44" s="183">
        <v>60</v>
      </c>
      <c r="F44" s="173">
        <v>99.06</v>
      </c>
      <c r="G44" s="178">
        <v>1.651</v>
      </c>
      <c r="H44" s="20">
        <v>45</v>
      </c>
      <c r="I44" s="21">
        <v>0</v>
      </c>
      <c r="J44" s="24">
        <v>144.06</v>
      </c>
    </row>
    <row r="45" spans="1:10" x14ac:dyDescent="0.25">
      <c r="A45" s="19" t="s">
        <v>265</v>
      </c>
      <c r="B45" s="19" t="s">
        <v>165</v>
      </c>
      <c r="C45" s="19">
        <v>25</v>
      </c>
      <c r="D45" s="19">
        <v>1</v>
      </c>
      <c r="E45" s="183">
        <v>90.07</v>
      </c>
      <c r="F45" s="173">
        <v>396.98</v>
      </c>
      <c r="G45" s="178">
        <v>4.4074608637726218</v>
      </c>
      <c r="H45" s="20">
        <v>0</v>
      </c>
      <c r="I45" s="21"/>
      <c r="J45" s="24">
        <v>396.98</v>
      </c>
    </row>
    <row r="46" spans="1:10" x14ac:dyDescent="0.25">
      <c r="A46" s="19" t="s">
        <v>254</v>
      </c>
      <c r="B46" s="19" t="s">
        <v>267</v>
      </c>
      <c r="C46" s="19">
        <v>5</v>
      </c>
      <c r="D46" s="19">
        <v>1</v>
      </c>
      <c r="E46" s="183">
        <v>55</v>
      </c>
      <c r="F46" s="173">
        <v>375</v>
      </c>
      <c r="G46" s="178">
        <v>6.8181818181818183</v>
      </c>
      <c r="H46" s="20">
        <v>25</v>
      </c>
      <c r="I46" s="21"/>
      <c r="J46" s="24">
        <v>400</v>
      </c>
    </row>
    <row r="47" spans="1:10" x14ac:dyDescent="0.25">
      <c r="A47" s="19" t="s">
        <v>265</v>
      </c>
      <c r="B47" s="19" t="s">
        <v>164</v>
      </c>
      <c r="C47" s="19">
        <v>17</v>
      </c>
      <c r="D47" s="19">
        <v>4</v>
      </c>
      <c r="E47" s="183">
        <v>64.72</v>
      </c>
      <c r="F47" s="173">
        <v>64.72</v>
      </c>
      <c r="G47" s="178">
        <v>64.72</v>
      </c>
      <c r="H47" s="20">
        <v>64.72</v>
      </c>
      <c r="I47" s="21">
        <v>64.72</v>
      </c>
      <c r="J47" s="24">
        <v>64.72</v>
      </c>
    </row>
    <row r="48" spans="1:10" x14ac:dyDescent="0.25">
      <c r="A48" s="19" t="s">
        <v>254</v>
      </c>
      <c r="B48" s="19" t="s">
        <v>139</v>
      </c>
      <c r="C48" s="19">
        <v>8</v>
      </c>
      <c r="D48" s="19">
        <v>14</v>
      </c>
      <c r="E48" s="183">
        <v>46.821428571428569</v>
      </c>
      <c r="F48" s="173">
        <v>208.27571428571426</v>
      </c>
      <c r="G48" s="178">
        <v>4.449021720969089</v>
      </c>
      <c r="H48" s="20">
        <v>32</v>
      </c>
      <c r="I48" s="21">
        <v>0</v>
      </c>
      <c r="J48" s="24">
        <v>240.27571428571426</v>
      </c>
    </row>
    <row r="49" spans="1:10" x14ac:dyDescent="0.25">
      <c r="A49" s="19" t="s">
        <v>254</v>
      </c>
      <c r="B49" s="19" t="s">
        <v>149</v>
      </c>
      <c r="C49" s="19">
        <v>1</v>
      </c>
      <c r="D49" s="19">
        <v>1</v>
      </c>
      <c r="E49" s="183">
        <v>63.79</v>
      </c>
      <c r="F49" s="173">
        <v>178</v>
      </c>
      <c r="G49" s="178">
        <v>2.7904060197523122</v>
      </c>
      <c r="H49" s="20">
        <v>15</v>
      </c>
      <c r="I49" s="21"/>
      <c r="J49" s="24">
        <v>193</v>
      </c>
    </row>
    <row r="50" spans="1:10" x14ac:dyDescent="0.25">
      <c r="A50" s="19" t="s">
        <v>254</v>
      </c>
      <c r="B50" s="19" t="s">
        <v>149</v>
      </c>
      <c r="C50" s="19">
        <v>20</v>
      </c>
      <c r="D50" s="19">
        <v>1</v>
      </c>
      <c r="E50" s="183">
        <v>59.57</v>
      </c>
      <c r="F50" s="173">
        <v>98.56</v>
      </c>
      <c r="G50" s="178">
        <v>1.6545240893066981</v>
      </c>
      <c r="H50" s="20">
        <v>18</v>
      </c>
      <c r="I50" s="21">
        <v>20.440000000000001</v>
      </c>
      <c r="J50" s="24">
        <v>137</v>
      </c>
    </row>
    <row r="51" spans="1:10" x14ac:dyDescent="0.25">
      <c r="A51" s="19" t="s">
        <v>254</v>
      </c>
      <c r="B51" s="19" t="s">
        <v>149</v>
      </c>
      <c r="C51" s="19">
        <v>19</v>
      </c>
      <c r="D51" s="19">
        <v>1</v>
      </c>
      <c r="E51" s="183">
        <v>54.15</v>
      </c>
      <c r="F51" s="173">
        <v>100.78</v>
      </c>
      <c r="G51" s="178">
        <v>1.8611265004616806</v>
      </c>
      <c r="H51" s="20">
        <v>25</v>
      </c>
      <c r="I51" s="21">
        <v>20.39</v>
      </c>
      <c r="J51" s="24">
        <v>146.17000000000002</v>
      </c>
    </row>
    <row r="52" spans="1:10" x14ac:dyDescent="0.25">
      <c r="A52" s="19" t="s">
        <v>254</v>
      </c>
      <c r="B52" s="19" t="s">
        <v>149</v>
      </c>
      <c r="C52" s="19">
        <v>24</v>
      </c>
      <c r="D52" s="19">
        <v>1</v>
      </c>
      <c r="E52" s="183">
        <v>47.1</v>
      </c>
      <c r="F52" s="173">
        <v>100.51</v>
      </c>
      <c r="G52" s="178">
        <v>2.1339702760084927</v>
      </c>
      <c r="H52" s="20">
        <v>28</v>
      </c>
      <c r="I52" s="21">
        <v>16.63</v>
      </c>
      <c r="J52" s="24">
        <v>145.13999999999999</v>
      </c>
    </row>
    <row r="53" spans="1:10" x14ac:dyDescent="0.25">
      <c r="A53" s="19" t="s">
        <v>254</v>
      </c>
      <c r="B53" s="19" t="s">
        <v>270</v>
      </c>
      <c r="C53" s="19">
        <v>5</v>
      </c>
      <c r="D53" s="19">
        <v>1</v>
      </c>
      <c r="E53" s="183">
        <v>55</v>
      </c>
      <c r="F53" s="173"/>
      <c r="G53" s="178">
        <v>0</v>
      </c>
      <c r="H53" s="20"/>
      <c r="I53" s="21"/>
      <c r="J53" s="24">
        <v>0</v>
      </c>
    </row>
    <row r="54" spans="1:10" x14ac:dyDescent="0.25">
      <c r="A54" s="19" t="s">
        <v>254</v>
      </c>
      <c r="B54" s="19" t="s">
        <v>136</v>
      </c>
      <c r="C54" s="19">
        <v>75</v>
      </c>
      <c r="D54" s="19">
        <v>1</v>
      </c>
      <c r="E54" s="183">
        <v>46.47</v>
      </c>
      <c r="F54" s="173">
        <v>123</v>
      </c>
      <c r="G54" s="178">
        <v>2.646868947708199</v>
      </c>
      <c r="H54" s="20">
        <v>20</v>
      </c>
      <c r="I54" s="21"/>
      <c r="J54" s="24">
        <v>143</v>
      </c>
    </row>
    <row r="55" spans="1:10" x14ac:dyDescent="0.25">
      <c r="A55" s="19" t="s">
        <v>254</v>
      </c>
      <c r="B55" s="19" t="s">
        <v>140</v>
      </c>
      <c r="C55" s="19">
        <v>115</v>
      </c>
      <c r="D55" s="19">
        <v>2</v>
      </c>
      <c r="E55" s="183">
        <v>62.55</v>
      </c>
      <c r="F55" s="173">
        <v>71.034999999999997</v>
      </c>
      <c r="G55" s="178">
        <v>1.1455852205919943</v>
      </c>
      <c r="H55" s="20">
        <v>40</v>
      </c>
      <c r="I55" s="21">
        <v>22.664999999999999</v>
      </c>
      <c r="J55" s="24">
        <v>133.69999999999999</v>
      </c>
    </row>
    <row r="56" spans="1:10" x14ac:dyDescent="0.25">
      <c r="A56" s="19" t="s">
        <v>265</v>
      </c>
      <c r="B56" s="19" t="s">
        <v>150</v>
      </c>
      <c r="C56" s="19">
        <v>51</v>
      </c>
      <c r="D56" s="19">
        <v>1</v>
      </c>
      <c r="E56" s="183">
        <v>100</v>
      </c>
      <c r="F56" s="173">
        <v>440</v>
      </c>
      <c r="G56" s="178">
        <v>4.4000000000000004</v>
      </c>
      <c r="H56" s="20">
        <v>60</v>
      </c>
      <c r="I56" s="21"/>
      <c r="J56" s="24">
        <v>500</v>
      </c>
    </row>
    <row r="57" spans="1:10" x14ac:dyDescent="0.25">
      <c r="A57" s="19" t="s">
        <v>254</v>
      </c>
      <c r="B57" s="19" t="s">
        <v>135</v>
      </c>
      <c r="C57" s="19">
        <v>1</v>
      </c>
      <c r="D57" s="19">
        <v>1</v>
      </c>
      <c r="E57" s="183">
        <v>75.599999999999994</v>
      </c>
      <c r="F57" s="173">
        <v>92.56</v>
      </c>
      <c r="G57" s="178">
        <v>1.2243386243386245</v>
      </c>
      <c r="H57" s="20">
        <v>0</v>
      </c>
      <c r="I57" s="21">
        <v>21.57</v>
      </c>
      <c r="J57" s="24">
        <v>114.13</v>
      </c>
    </row>
    <row r="58" spans="1:10" x14ac:dyDescent="0.25">
      <c r="A58" s="19" t="s">
        <v>254</v>
      </c>
      <c r="B58" s="19" t="s">
        <v>271</v>
      </c>
      <c r="C58" s="19">
        <v>36</v>
      </c>
      <c r="D58" s="19">
        <v>1</v>
      </c>
      <c r="E58" s="183">
        <v>59.53</v>
      </c>
      <c r="F58" s="173">
        <v>380</v>
      </c>
      <c r="G58" s="178">
        <v>6.3833361330421639</v>
      </c>
      <c r="H58" s="20">
        <v>30</v>
      </c>
      <c r="I58" s="21"/>
      <c r="J58" s="24">
        <v>410</v>
      </c>
    </row>
    <row r="59" spans="1:10" x14ac:dyDescent="0.25">
      <c r="A59" s="19" t="s">
        <v>265</v>
      </c>
      <c r="B59" s="19" t="s">
        <v>169</v>
      </c>
      <c r="C59" s="19">
        <v>9</v>
      </c>
      <c r="D59" s="19">
        <v>1</v>
      </c>
      <c r="E59" s="183">
        <v>60</v>
      </c>
      <c r="F59" s="173">
        <v>200</v>
      </c>
      <c r="G59" s="178">
        <v>3.3333333333333335</v>
      </c>
      <c r="H59" s="20">
        <v>0</v>
      </c>
      <c r="I59" s="21"/>
      <c r="J59" s="24">
        <v>200</v>
      </c>
    </row>
    <row r="60" spans="1:10" x14ac:dyDescent="0.25">
      <c r="A60" s="19" t="s">
        <v>254</v>
      </c>
      <c r="B60" s="19" t="s">
        <v>170</v>
      </c>
      <c r="C60" s="19">
        <v>113</v>
      </c>
      <c r="D60" s="19">
        <v>1</v>
      </c>
      <c r="E60" s="183">
        <v>85.75</v>
      </c>
      <c r="F60" s="173">
        <v>40</v>
      </c>
      <c r="G60" s="178">
        <v>0.46647230320699706</v>
      </c>
      <c r="H60" s="20">
        <v>33</v>
      </c>
      <c r="I60" s="21">
        <v>27</v>
      </c>
      <c r="J60" s="24">
        <v>100</v>
      </c>
    </row>
    <row r="61" spans="1:10" x14ac:dyDescent="0.25">
      <c r="A61" s="19" t="s">
        <v>254</v>
      </c>
      <c r="B61" s="19" t="s">
        <v>272</v>
      </c>
      <c r="C61" s="19">
        <v>3</v>
      </c>
      <c r="D61" s="19">
        <v>2</v>
      </c>
      <c r="E61" s="183">
        <v>66.52</v>
      </c>
      <c r="F61" s="173">
        <v>185</v>
      </c>
      <c r="G61" s="178">
        <v>3.3746807734403501</v>
      </c>
      <c r="H61" s="20">
        <v>10</v>
      </c>
      <c r="I61" s="21">
        <v>0</v>
      </c>
      <c r="J61" s="24">
        <v>195</v>
      </c>
    </row>
    <row r="62" spans="1:10" x14ac:dyDescent="0.25">
      <c r="A62" s="19" t="s">
        <v>254</v>
      </c>
      <c r="B62" s="19" t="s">
        <v>273</v>
      </c>
      <c r="C62" s="19" t="s">
        <v>274</v>
      </c>
      <c r="D62" s="19">
        <v>1</v>
      </c>
      <c r="E62" s="183">
        <v>31.34</v>
      </c>
      <c r="F62" s="173">
        <v>410.75</v>
      </c>
      <c r="G62" s="178">
        <v>13.106253988513082</v>
      </c>
      <c r="H62" s="20">
        <v>39.25</v>
      </c>
      <c r="I62" s="21"/>
      <c r="J62" s="24">
        <v>450</v>
      </c>
    </row>
    <row r="63" spans="1:10" x14ac:dyDescent="0.25">
      <c r="A63" s="19" t="s">
        <v>254</v>
      </c>
      <c r="B63" s="19" t="s">
        <v>275</v>
      </c>
      <c r="C63" s="19">
        <v>18</v>
      </c>
      <c r="D63" s="19">
        <v>1</v>
      </c>
      <c r="E63" s="183">
        <v>50</v>
      </c>
      <c r="F63" s="173">
        <v>88</v>
      </c>
      <c r="G63" s="178">
        <v>1.76</v>
      </c>
      <c r="H63" s="20">
        <v>50</v>
      </c>
      <c r="I63" s="21"/>
      <c r="J63" s="24">
        <v>138</v>
      </c>
    </row>
    <row r="64" spans="1:10" x14ac:dyDescent="0.25">
      <c r="A64" s="19" t="s">
        <v>265</v>
      </c>
      <c r="B64" s="19" t="s">
        <v>171</v>
      </c>
      <c r="C64" s="19">
        <v>15</v>
      </c>
      <c r="D64" s="19">
        <v>1</v>
      </c>
      <c r="E64" s="183">
        <v>49</v>
      </c>
      <c r="F64" s="173">
        <v>153</v>
      </c>
      <c r="G64" s="178">
        <v>3.1224489795918369</v>
      </c>
      <c r="H64" s="20">
        <v>21</v>
      </c>
      <c r="I64" s="21"/>
      <c r="J64" s="24">
        <v>174</v>
      </c>
    </row>
    <row r="65" spans="1:10" x14ac:dyDescent="0.25">
      <c r="A65" s="19" t="s">
        <v>254</v>
      </c>
      <c r="B65" s="19" t="s">
        <v>172</v>
      </c>
      <c r="C65" s="19">
        <v>9</v>
      </c>
      <c r="D65" s="19">
        <v>1</v>
      </c>
      <c r="E65" s="183">
        <v>64.05</v>
      </c>
      <c r="F65" s="173">
        <v>120</v>
      </c>
      <c r="G65" s="178">
        <v>1.873536299765808</v>
      </c>
      <c r="H65" s="20">
        <v>0</v>
      </c>
      <c r="I65" s="21"/>
      <c r="J65" s="24">
        <v>120</v>
      </c>
    </row>
    <row r="66" spans="1:10" x14ac:dyDescent="0.25">
      <c r="A66" s="19" t="s">
        <v>254</v>
      </c>
      <c r="B66" s="19" t="s">
        <v>172</v>
      </c>
      <c r="C66" s="19">
        <v>19</v>
      </c>
      <c r="D66" s="19">
        <v>2</v>
      </c>
      <c r="E66" s="183">
        <v>64.45</v>
      </c>
      <c r="F66" s="173">
        <v>283.45999999999998</v>
      </c>
      <c r="G66" s="178">
        <v>4.3701471261046496</v>
      </c>
      <c r="H66" s="20">
        <v>40</v>
      </c>
      <c r="I66" s="21">
        <v>10.98</v>
      </c>
      <c r="J66" s="24">
        <v>334.44</v>
      </c>
    </row>
    <row r="67" spans="1:10" ht="13.9" customHeight="1" x14ac:dyDescent="0.25">
      <c r="A67" s="19" t="s">
        <v>254</v>
      </c>
      <c r="B67" s="19" t="s">
        <v>172</v>
      </c>
      <c r="C67" s="19">
        <v>31</v>
      </c>
      <c r="D67" s="19">
        <v>1</v>
      </c>
      <c r="E67" s="183">
        <v>63.35</v>
      </c>
      <c r="F67" s="173">
        <v>100.51</v>
      </c>
      <c r="G67" s="178">
        <v>1.5865824782951856</v>
      </c>
      <c r="H67" s="20">
        <v>40</v>
      </c>
      <c r="I67" s="21">
        <v>21.86</v>
      </c>
      <c r="J67" s="24">
        <v>162.37</v>
      </c>
    </row>
    <row r="68" spans="1:10" x14ac:dyDescent="0.25">
      <c r="A68" s="19" t="s">
        <v>265</v>
      </c>
      <c r="B68" s="19" t="s">
        <v>173</v>
      </c>
      <c r="C68" s="19" t="s">
        <v>174</v>
      </c>
      <c r="D68" s="19">
        <v>1</v>
      </c>
      <c r="E68" s="183">
        <v>71.2</v>
      </c>
      <c r="F68" s="173">
        <v>200</v>
      </c>
      <c r="G68" s="178">
        <v>2.8089887640449436</v>
      </c>
      <c r="H68" s="20">
        <v>0</v>
      </c>
      <c r="I68" s="21"/>
      <c r="J68" s="24">
        <v>200</v>
      </c>
    </row>
    <row r="69" spans="1:10" x14ac:dyDescent="0.25">
      <c r="A69" s="19" t="s">
        <v>265</v>
      </c>
      <c r="B69" s="19" t="s">
        <v>175</v>
      </c>
      <c r="C69" s="19">
        <v>9</v>
      </c>
      <c r="D69" s="19">
        <v>1</v>
      </c>
      <c r="E69" s="183">
        <v>50.9</v>
      </c>
      <c r="F69" s="173">
        <v>209.45</v>
      </c>
      <c r="G69" s="178">
        <v>4.1149312377210219</v>
      </c>
      <c r="H69" s="20">
        <v>34.29</v>
      </c>
      <c r="I69" s="21"/>
      <c r="J69" s="24">
        <v>243.73999999999998</v>
      </c>
    </row>
    <row r="70" spans="1:10" x14ac:dyDescent="0.25">
      <c r="A70" s="19" t="s">
        <v>254</v>
      </c>
      <c r="B70" s="19" t="s">
        <v>176</v>
      </c>
      <c r="C70" s="19">
        <v>5</v>
      </c>
      <c r="D70" s="19">
        <v>23</v>
      </c>
      <c r="E70" s="183">
        <v>50</v>
      </c>
      <c r="F70" s="173">
        <v>174.58260869565217</v>
      </c>
      <c r="G70" s="178">
        <v>3.4916521739130433</v>
      </c>
      <c r="H70" s="20">
        <v>37</v>
      </c>
      <c r="I70" s="21">
        <v>0</v>
      </c>
      <c r="J70" s="24">
        <v>211.58260869565217</v>
      </c>
    </row>
    <row r="71" spans="1:10" x14ac:dyDescent="0.25">
      <c r="A71" s="19" t="s">
        <v>254</v>
      </c>
      <c r="B71" s="19" t="s">
        <v>177</v>
      </c>
      <c r="C71" s="19" t="s">
        <v>276</v>
      </c>
      <c r="D71" s="19">
        <v>26</v>
      </c>
      <c r="E71" s="183">
        <v>47.57692307692308</v>
      </c>
      <c r="F71" s="173">
        <v>172.00769230769234</v>
      </c>
      <c r="G71" s="178">
        <v>3.6776153846153852</v>
      </c>
      <c r="H71" s="20">
        <v>47.692307692307693</v>
      </c>
      <c r="I71" s="21">
        <v>0</v>
      </c>
      <c r="J71" s="24">
        <v>219.70000000000002</v>
      </c>
    </row>
    <row r="72" spans="1:10" x14ac:dyDescent="0.25">
      <c r="A72" s="19" t="s">
        <v>265</v>
      </c>
      <c r="B72" s="19" t="s">
        <v>178</v>
      </c>
      <c r="C72" s="19">
        <v>141</v>
      </c>
      <c r="D72" s="19">
        <v>1</v>
      </c>
      <c r="E72" s="183">
        <v>84.22</v>
      </c>
      <c r="F72" s="173">
        <v>187.5</v>
      </c>
      <c r="G72" s="178">
        <v>2.2263120398955119</v>
      </c>
      <c r="H72" s="20">
        <v>52.5</v>
      </c>
      <c r="I72" s="21"/>
      <c r="J72" s="24">
        <v>240</v>
      </c>
    </row>
    <row r="73" spans="1:10" x14ac:dyDescent="0.25">
      <c r="A73" s="19" t="s">
        <v>265</v>
      </c>
      <c r="B73" s="19" t="s">
        <v>178</v>
      </c>
      <c r="C73" s="19">
        <v>149</v>
      </c>
      <c r="D73" s="19">
        <v>1</v>
      </c>
      <c r="E73" s="183">
        <v>69.900000000000006</v>
      </c>
      <c r="F73" s="173">
        <v>400</v>
      </c>
      <c r="G73" s="178">
        <v>5.7224606580829755</v>
      </c>
      <c r="H73" s="20">
        <v>56.19</v>
      </c>
      <c r="I73" s="21"/>
      <c r="J73" s="24">
        <v>456.19</v>
      </c>
    </row>
    <row r="74" spans="1:10" x14ac:dyDescent="0.25">
      <c r="D74" s="19">
        <f>SUM(D6:D73)</f>
        <v>281</v>
      </c>
      <c r="E74" s="183"/>
      <c r="F74" s="173"/>
      <c r="G74" s="178"/>
      <c r="H74" s="20"/>
      <c r="I74" s="21"/>
      <c r="J74" s="24"/>
    </row>
  </sheetData>
  <protectedRanges>
    <protectedRange password="BB9D" sqref="E60:H60 E30:H31 E40:H41 E63:H64 A63:D64 A40:D41 A30:D31 A60:D60" name="ANNA GRAUPERA"/>
    <protectedRange password="B9A9" sqref="I27:I31 E6:I26 E27:H29 E38:H39 E32:I37 I38:I73 A65:H73 A42:H59 A32:D39 A6:D29 A61:H62" name="VICTÒRIA SERRA"/>
    <protectedRange password="FBD8" sqref="C6:D73" name="SÒNIA VALDÈ"/>
  </protectedRanges>
  <autoFilter ref="A5:I73" xr:uid="{00000000-0009-0000-0000-000003000000}"/>
  <sortState xmlns:xlrd2="http://schemas.microsoft.com/office/spreadsheetml/2017/richdata2" ref="A6:J73">
    <sortCondition ref="B6:B73"/>
  </sortState>
  <mergeCells count="1">
    <mergeCell ref="E4:J4"/>
  </mergeCells>
  <pageMargins left="0.70866141732283472" right="0.43307086614173229" top="0.74803149606299213" bottom="0.74803149606299213" header="0.31496062992125984" footer="0.31496062992125984"/>
  <pageSetup paperSize="8" scale="75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E5A0-4B9F-4566-9E19-0DD81EF87B06}">
  <sheetPr>
    <pageSetUpPr fitToPage="1"/>
  </sheetPr>
  <dimension ref="A1:O30"/>
  <sheetViews>
    <sheetView workbookViewId="0">
      <pane xSplit="1" ySplit="6" topLeftCell="B7" activePane="bottomRight" state="frozen"/>
      <selection activeCell="B98" sqref="B98"/>
      <selection pane="topRight" activeCell="B98" sqref="B98"/>
      <selection pane="bottomLeft" activeCell="B98" sqref="B98"/>
      <selection pane="bottomRight" activeCell="C24" sqref="C24"/>
    </sheetView>
  </sheetViews>
  <sheetFormatPr baseColWidth="10" defaultColWidth="11.42578125" defaultRowHeight="14.25" x14ac:dyDescent="0.2"/>
  <cols>
    <col min="1" max="1" width="19.7109375" style="8" customWidth="1"/>
    <col min="2" max="2" width="25.7109375" style="224" customWidth="1"/>
    <col min="3" max="3" width="33.140625" style="49" bestFit="1" customWidth="1"/>
    <col min="4" max="4" width="19.140625" style="49" bestFit="1" customWidth="1"/>
    <col min="5" max="7" width="10.42578125" style="49" customWidth="1"/>
    <col min="8" max="8" width="10.5703125" style="49" bestFit="1" customWidth="1"/>
    <col min="9" max="9" width="7.140625" style="49" bestFit="1" customWidth="1"/>
    <col min="10" max="10" width="14.28515625" style="49" bestFit="1" customWidth="1"/>
    <col min="11" max="11" width="21.140625" style="224" customWidth="1"/>
    <col min="12" max="12" width="21.140625" style="411" customWidth="1"/>
    <col min="13" max="13" width="35.140625" style="115" bestFit="1" customWidth="1"/>
    <col min="14" max="15" width="11.42578125" style="115"/>
    <col min="16" max="16384" width="11.42578125" style="8"/>
  </cols>
  <sheetData>
    <row r="1" spans="1:15" s="13" customFormat="1" ht="18.75" thickBot="1" x14ac:dyDescent="0.3">
      <c r="A1" s="65" t="s">
        <v>366</v>
      </c>
      <c r="B1" s="222"/>
      <c r="C1" s="116"/>
      <c r="D1" s="116"/>
      <c r="E1" s="116"/>
      <c r="F1" s="116"/>
      <c r="G1" s="116"/>
      <c r="H1" s="116"/>
      <c r="I1" s="116"/>
      <c r="J1" s="116"/>
      <c r="K1" s="222"/>
      <c r="L1" s="409"/>
      <c r="M1" s="240"/>
      <c r="N1" s="240"/>
      <c r="O1" s="240"/>
    </row>
    <row r="2" spans="1:15" s="13" customFormat="1" ht="13.5" thickTop="1" x14ac:dyDescent="0.25">
      <c r="A2" s="67" t="s">
        <v>214</v>
      </c>
      <c r="B2" s="223"/>
      <c r="C2" s="117"/>
      <c r="D2" s="117"/>
      <c r="E2" s="117"/>
      <c r="F2" s="117"/>
      <c r="G2" s="118"/>
      <c r="H2" s="117"/>
      <c r="I2" s="117"/>
      <c r="J2" s="118"/>
      <c r="K2" s="261"/>
      <c r="L2" s="261"/>
      <c r="M2" s="241"/>
      <c r="N2" s="241"/>
      <c r="O2" s="241"/>
    </row>
    <row r="3" spans="1:15" s="13" customFormat="1" ht="15" x14ac:dyDescent="0.25">
      <c r="A3" s="46" t="s">
        <v>360</v>
      </c>
      <c r="B3" s="223"/>
      <c r="C3" s="117"/>
      <c r="D3" s="117"/>
      <c r="E3" s="117"/>
      <c r="F3" s="117"/>
      <c r="G3" s="118"/>
      <c r="H3" s="117"/>
      <c r="I3" s="117"/>
      <c r="J3" s="118"/>
      <c r="K3" s="223"/>
      <c r="L3" s="410"/>
      <c r="M3" s="7"/>
      <c r="N3" s="7"/>
      <c r="O3" s="7"/>
    </row>
    <row r="4" spans="1:15" x14ac:dyDescent="0.2">
      <c r="A4" s="229" t="s">
        <v>394</v>
      </c>
      <c r="G4" s="119"/>
      <c r="J4" s="119"/>
    </row>
    <row r="5" spans="1:15" ht="15" customHeight="1" x14ac:dyDescent="0.2">
      <c r="B5" s="330" t="s">
        <v>277</v>
      </c>
      <c r="C5" s="330" t="s">
        <v>362</v>
      </c>
      <c r="D5" s="330" t="s">
        <v>363</v>
      </c>
      <c r="E5" s="330" t="s">
        <v>278</v>
      </c>
      <c r="F5" s="330" t="s">
        <v>364</v>
      </c>
      <c r="G5" s="330" t="s">
        <v>279</v>
      </c>
      <c r="H5" s="387" t="s">
        <v>280</v>
      </c>
      <c r="I5" s="388"/>
      <c r="J5" s="389" t="s">
        <v>281</v>
      </c>
      <c r="K5" s="347" t="s">
        <v>282</v>
      </c>
      <c r="L5" s="412" t="s">
        <v>397</v>
      </c>
      <c r="M5" s="341" t="s">
        <v>283</v>
      </c>
      <c r="N5" s="342"/>
      <c r="O5" s="343"/>
    </row>
    <row r="6" spans="1:15" ht="21.75" customHeight="1" x14ac:dyDescent="0.2">
      <c r="B6" s="331"/>
      <c r="C6" s="331"/>
      <c r="D6" s="331"/>
      <c r="E6" s="331"/>
      <c r="F6" s="331" t="s">
        <v>284</v>
      </c>
      <c r="G6" s="331"/>
      <c r="H6" s="120" t="s">
        <v>285</v>
      </c>
      <c r="I6" s="121" t="s">
        <v>286</v>
      </c>
      <c r="J6" s="390"/>
      <c r="K6" s="348"/>
      <c r="L6" s="413"/>
      <c r="M6" s="344"/>
      <c r="N6" s="345"/>
      <c r="O6" s="346"/>
    </row>
    <row r="7" spans="1:15" ht="15" thickBot="1" x14ac:dyDescent="0.25">
      <c r="B7" s="184"/>
      <c r="C7" s="257"/>
      <c r="D7" s="185"/>
      <c r="E7" s="186"/>
      <c r="F7" s="187"/>
      <c r="G7" s="187"/>
      <c r="H7" s="187"/>
      <c r="I7" s="187"/>
      <c r="J7" s="188"/>
      <c r="K7" s="262"/>
      <c r="L7" s="414"/>
      <c r="M7" s="242"/>
      <c r="N7" s="242"/>
      <c r="O7" s="247"/>
    </row>
    <row r="8" spans="1:15" ht="24.75" customHeight="1" x14ac:dyDescent="0.2">
      <c r="A8" s="373" t="s">
        <v>287</v>
      </c>
      <c r="B8" s="225" t="s">
        <v>288</v>
      </c>
      <c r="C8" s="189" t="s">
        <v>289</v>
      </c>
      <c r="D8" s="190" t="s">
        <v>290</v>
      </c>
      <c r="E8" s="189"/>
      <c r="F8" s="191">
        <v>1</v>
      </c>
      <c r="G8" s="192">
        <v>612</v>
      </c>
      <c r="H8" s="192">
        <v>1899</v>
      </c>
      <c r="I8" s="192"/>
      <c r="J8" s="190" t="s">
        <v>291</v>
      </c>
      <c r="K8" s="263" t="s">
        <v>292</v>
      </c>
      <c r="L8" s="415">
        <v>2544183.0999999996</v>
      </c>
      <c r="M8" s="243"/>
      <c r="N8" s="248"/>
      <c r="O8" s="249"/>
    </row>
    <row r="9" spans="1:15" ht="33.75" customHeight="1" x14ac:dyDescent="0.2">
      <c r="A9" s="374"/>
      <c r="B9" s="392" t="s">
        <v>293</v>
      </c>
      <c r="C9" s="126" t="s">
        <v>294</v>
      </c>
      <c r="D9" s="127" t="s">
        <v>295</v>
      </c>
      <c r="E9" s="128"/>
      <c r="F9" s="129">
        <v>1</v>
      </c>
      <c r="G9" s="130">
        <v>390</v>
      </c>
      <c r="H9" s="131">
        <v>984</v>
      </c>
      <c r="I9" s="132">
        <v>328</v>
      </c>
      <c r="J9" s="133" t="s">
        <v>291</v>
      </c>
      <c r="K9" s="264" t="s">
        <v>296</v>
      </c>
      <c r="L9" s="416">
        <v>521524.56000000006</v>
      </c>
      <c r="M9" s="358" t="s">
        <v>392</v>
      </c>
      <c r="N9" s="359"/>
      <c r="O9" s="360"/>
    </row>
    <row r="10" spans="1:15" ht="22.5" customHeight="1" x14ac:dyDescent="0.2">
      <c r="A10" s="374"/>
      <c r="B10" s="393"/>
      <c r="C10" s="134" t="s">
        <v>297</v>
      </c>
      <c r="D10" s="135" t="s">
        <v>298</v>
      </c>
      <c r="E10" s="136"/>
      <c r="F10" s="137">
        <v>1</v>
      </c>
      <c r="G10" s="138">
        <v>478</v>
      </c>
      <c r="H10" s="139">
        <v>1158</v>
      </c>
      <c r="I10" s="140" t="s">
        <v>52</v>
      </c>
      <c r="J10" s="141" t="s">
        <v>299</v>
      </c>
      <c r="K10" s="265" t="s">
        <v>300</v>
      </c>
      <c r="L10" s="417">
        <v>524125.48</v>
      </c>
      <c r="M10" s="335"/>
      <c r="N10" s="336"/>
      <c r="O10" s="337"/>
    </row>
    <row r="11" spans="1:15" ht="24.75" customHeight="1" x14ac:dyDescent="0.2">
      <c r="A11" s="374"/>
      <c r="B11" s="226" t="s">
        <v>301</v>
      </c>
      <c r="C11" s="134" t="s">
        <v>302</v>
      </c>
      <c r="D11" s="135" t="s">
        <v>303</v>
      </c>
      <c r="E11" s="136"/>
      <c r="F11" s="137">
        <v>1</v>
      </c>
      <c r="G11" s="138">
        <v>199</v>
      </c>
      <c r="H11" s="139">
        <v>434</v>
      </c>
      <c r="I11" s="140" t="s">
        <v>304</v>
      </c>
      <c r="J11" s="141" t="s">
        <v>305</v>
      </c>
      <c r="K11" s="265" t="s">
        <v>306</v>
      </c>
      <c r="L11" s="417">
        <v>241309.14</v>
      </c>
      <c r="M11" s="361"/>
      <c r="N11" s="362"/>
      <c r="O11" s="363"/>
    </row>
    <row r="12" spans="1:15" ht="22.5" customHeight="1" x14ac:dyDescent="0.2">
      <c r="A12" s="374"/>
      <c r="B12" s="142" t="s">
        <v>307</v>
      </c>
      <c r="C12" s="122" t="s">
        <v>308</v>
      </c>
      <c r="D12" s="143" t="s">
        <v>309</v>
      </c>
      <c r="E12" s="122"/>
      <c r="F12" s="124">
        <v>6.8000000000000005E-2</v>
      </c>
      <c r="G12" s="125">
        <v>802.36</v>
      </c>
      <c r="H12" s="144">
        <v>3432.09</v>
      </c>
      <c r="I12" s="145">
        <v>722.17</v>
      </c>
      <c r="J12" s="123" t="s">
        <v>310</v>
      </c>
      <c r="K12" s="266" t="s">
        <v>300</v>
      </c>
      <c r="L12" s="418">
        <v>332407.06</v>
      </c>
      <c r="M12" s="355"/>
      <c r="N12" s="356"/>
      <c r="O12" s="357"/>
    </row>
    <row r="13" spans="1:15" ht="24.75" customHeight="1" x14ac:dyDescent="0.2">
      <c r="A13" s="374"/>
      <c r="B13" s="291" t="s">
        <v>311</v>
      </c>
      <c r="C13" s="232" t="s">
        <v>312</v>
      </c>
      <c r="D13" s="231" t="s">
        <v>313</v>
      </c>
      <c r="E13" s="232" t="s">
        <v>314</v>
      </c>
      <c r="F13" s="293">
        <v>0.33489999999999998</v>
      </c>
      <c r="G13" s="294">
        <v>2825</v>
      </c>
      <c r="H13" s="295">
        <v>7372</v>
      </c>
      <c r="I13" s="296">
        <v>2763</v>
      </c>
      <c r="J13" s="297" t="s">
        <v>315</v>
      </c>
      <c r="K13" s="298" t="s">
        <v>316</v>
      </c>
      <c r="L13" s="419">
        <v>1451360.48</v>
      </c>
      <c r="M13" s="352" t="s">
        <v>390</v>
      </c>
      <c r="N13" s="353"/>
      <c r="O13" s="354"/>
    </row>
    <row r="14" spans="1:15" ht="36.75" customHeight="1" thickBot="1" x14ac:dyDescent="0.25">
      <c r="A14" s="375"/>
      <c r="B14" s="227" t="s">
        <v>370</v>
      </c>
      <c r="C14" s="193" t="s">
        <v>371</v>
      </c>
      <c r="D14" s="194"/>
      <c r="E14" s="193"/>
      <c r="F14" s="195"/>
      <c r="G14" s="196">
        <v>12000</v>
      </c>
      <c r="H14" s="197" t="s">
        <v>52</v>
      </c>
      <c r="I14" s="198" t="s">
        <v>52</v>
      </c>
      <c r="J14" s="199"/>
      <c r="K14" s="267" t="s">
        <v>52</v>
      </c>
      <c r="L14" s="420">
        <v>0</v>
      </c>
      <c r="M14" s="397" t="s">
        <v>372</v>
      </c>
      <c r="N14" s="398"/>
      <c r="O14" s="399"/>
    </row>
    <row r="15" spans="1:15" ht="24.75" customHeight="1" x14ac:dyDescent="0.2">
      <c r="A15" s="373" t="s">
        <v>317</v>
      </c>
      <c r="B15" s="292" t="s">
        <v>318</v>
      </c>
      <c r="C15" s="136" t="s">
        <v>319</v>
      </c>
      <c r="D15" s="299" t="s">
        <v>320</v>
      </c>
      <c r="E15" s="136" t="s">
        <v>314</v>
      </c>
      <c r="F15" s="137">
        <v>0.14380000000000001</v>
      </c>
      <c r="G15" s="163">
        <v>2234</v>
      </c>
      <c r="H15" s="300">
        <v>4716</v>
      </c>
      <c r="I15" s="301">
        <v>1755</v>
      </c>
      <c r="J15" s="164" t="s">
        <v>321</v>
      </c>
      <c r="K15" s="273" t="s">
        <v>322</v>
      </c>
      <c r="L15" s="421">
        <v>2544183.0999999996</v>
      </c>
      <c r="M15" s="361" t="s">
        <v>391</v>
      </c>
      <c r="N15" s="362"/>
      <c r="O15" s="363"/>
    </row>
    <row r="16" spans="1:15" x14ac:dyDescent="0.2">
      <c r="A16" s="374"/>
      <c r="B16" s="391" t="s">
        <v>323</v>
      </c>
      <c r="C16" s="230" t="s">
        <v>324</v>
      </c>
      <c r="D16" s="231"/>
      <c r="E16" s="232" t="s">
        <v>314</v>
      </c>
      <c r="F16" s="233">
        <v>0.88790000000000002</v>
      </c>
      <c r="G16" s="149"/>
      <c r="H16" s="150"/>
      <c r="I16" s="151"/>
      <c r="J16" s="156"/>
      <c r="K16" s="269"/>
      <c r="L16" s="422">
        <v>2491137.79</v>
      </c>
      <c r="M16" s="400"/>
      <c r="N16" s="401"/>
      <c r="O16" s="402"/>
    </row>
    <row r="17" spans="1:15" ht="40.5" customHeight="1" x14ac:dyDescent="0.2">
      <c r="A17" s="374"/>
      <c r="B17" s="391"/>
      <c r="C17" s="234" t="s">
        <v>325</v>
      </c>
      <c r="D17" s="235"/>
      <c r="E17" s="158" t="s">
        <v>314</v>
      </c>
      <c r="F17" s="159">
        <v>1</v>
      </c>
      <c r="G17" s="160"/>
      <c r="H17" s="236"/>
      <c r="I17" s="237"/>
      <c r="J17" s="238"/>
      <c r="K17" s="270"/>
      <c r="L17" s="423">
        <v>2271852</v>
      </c>
      <c r="M17" s="406" t="s">
        <v>393</v>
      </c>
      <c r="N17" s="407"/>
      <c r="O17" s="408"/>
    </row>
    <row r="18" spans="1:15" x14ac:dyDescent="0.2">
      <c r="A18" s="374"/>
      <c r="B18" s="391"/>
      <c r="C18" s="153" t="s">
        <v>326</v>
      </c>
      <c r="D18" s="146"/>
      <c r="E18" s="147" t="s">
        <v>314</v>
      </c>
      <c r="F18" s="148">
        <v>0.18</v>
      </c>
      <c r="G18" s="149"/>
      <c r="H18" s="150"/>
      <c r="I18" s="151"/>
      <c r="J18" s="156"/>
      <c r="K18" s="269"/>
      <c r="L18" s="422">
        <v>138896.21</v>
      </c>
      <c r="M18" s="403" t="s">
        <v>396</v>
      </c>
      <c r="N18" s="404"/>
      <c r="O18" s="405"/>
    </row>
    <row r="19" spans="1:15" ht="24.75" customHeight="1" thickBot="1" x14ac:dyDescent="0.25">
      <c r="A19" s="375"/>
      <c r="B19" s="142" t="s">
        <v>327</v>
      </c>
      <c r="C19" s="122" t="s">
        <v>328</v>
      </c>
      <c r="D19" s="143" t="s">
        <v>52</v>
      </c>
      <c r="E19" s="122" t="s">
        <v>314</v>
      </c>
      <c r="F19" s="124">
        <v>1</v>
      </c>
      <c r="G19" s="239">
        <v>4998</v>
      </c>
      <c r="H19" s="144">
        <v>1800</v>
      </c>
      <c r="I19" s="145" t="s">
        <v>52</v>
      </c>
      <c r="J19" s="123" t="s">
        <v>329</v>
      </c>
      <c r="K19" s="266" t="s">
        <v>330</v>
      </c>
      <c r="L19" s="418">
        <v>925203.8899999999</v>
      </c>
      <c r="M19" s="349"/>
      <c r="N19" s="350"/>
      <c r="O19" s="351"/>
    </row>
    <row r="20" spans="1:15" x14ac:dyDescent="0.2">
      <c r="A20" s="384" t="s">
        <v>365</v>
      </c>
      <c r="B20" s="204"/>
      <c r="C20" s="258"/>
      <c r="D20" s="205" t="s">
        <v>332</v>
      </c>
      <c r="E20" s="200"/>
      <c r="F20" s="201">
        <v>1</v>
      </c>
      <c r="G20" s="202">
        <v>57</v>
      </c>
      <c r="H20" s="376" t="s">
        <v>333</v>
      </c>
      <c r="I20" s="377"/>
      <c r="J20" s="394" t="s">
        <v>128</v>
      </c>
      <c r="K20" s="271" t="s">
        <v>331</v>
      </c>
      <c r="L20" s="424">
        <v>103233</v>
      </c>
      <c r="M20" s="243"/>
      <c r="N20" s="250"/>
      <c r="O20" s="249"/>
    </row>
    <row r="21" spans="1:15" x14ac:dyDescent="0.2">
      <c r="A21" s="385"/>
      <c r="B21" s="152"/>
      <c r="C21" s="259"/>
      <c r="D21" s="157" t="s">
        <v>334</v>
      </c>
      <c r="E21" s="158"/>
      <c r="F21" s="159">
        <v>1</v>
      </c>
      <c r="G21" s="160">
        <v>60</v>
      </c>
      <c r="H21" s="378"/>
      <c r="I21" s="379"/>
      <c r="J21" s="395"/>
      <c r="K21" s="270" t="s">
        <v>331</v>
      </c>
      <c r="L21" s="425">
        <v>108635</v>
      </c>
      <c r="M21" s="332"/>
      <c r="N21" s="333"/>
      <c r="O21" s="334"/>
    </row>
    <row r="22" spans="1:15" x14ac:dyDescent="0.2">
      <c r="A22" s="385"/>
      <c r="B22" s="152" t="s">
        <v>335</v>
      </c>
      <c r="C22" s="259" t="s">
        <v>336</v>
      </c>
      <c r="D22" s="157" t="s">
        <v>337</v>
      </c>
      <c r="E22" s="158"/>
      <c r="F22" s="159">
        <v>1</v>
      </c>
      <c r="G22" s="160">
        <v>89</v>
      </c>
      <c r="H22" s="378"/>
      <c r="I22" s="379"/>
      <c r="J22" s="395"/>
      <c r="K22" s="270" t="s">
        <v>331</v>
      </c>
      <c r="L22" s="422">
        <v>161128</v>
      </c>
      <c r="M22" s="335"/>
      <c r="N22" s="336"/>
      <c r="O22" s="337"/>
    </row>
    <row r="23" spans="1:15" x14ac:dyDescent="0.2">
      <c r="A23" s="385"/>
      <c r="B23" s="161"/>
      <c r="C23" s="259"/>
      <c r="D23" s="155" t="s">
        <v>338</v>
      </c>
      <c r="E23" s="154"/>
      <c r="F23" s="159">
        <v>1</v>
      </c>
      <c r="G23" s="130">
        <v>20</v>
      </c>
      <c r="H23" s="378"/>
      <c r="I23" s="379"/>
      <c r="J23" s="395"/>
      <c r="K23" s="270" t="s">
        <v>331</v>
      </c>
      <c r="L23" s="422">
        <v>36195.999999999993</v>
      </c>
      <c r="M23" s="244"/>
      <c r="N23" s="251"/>
      <c r="O23" s="252"/>
    </row>
    <row r="24" spans="1:15" ht="15" thickBot="1" x14ac:dyDescent="0.25">
      <c r="A24" s="386"/>
      <c r="B24" s="206"/>
      <c r="C24" s="260"/>
      <c r="D24" s="207" t="s">
        <v>339</v>
      </c>
      <c r="E24" s="208"/>
      <c r="F24" s="209">
        <v>1</v>
      </c>
      <c r="G24" s="210">
        <v>29</v>
      </c>
      <c r="H24" s="380"/>
      <c r="I24" s="381"/>
      <c r="J24" s="396"/>
      <c r="K24" s="272" t="s">
        <v>331</v>
      </c>
      <c r="L24" s="426">
        <v>52494.000000000015</v>
      </c>
      <c r="M24" s="245"/>
      <c r="N24" s="253"/>
      <c r="O24" s="254"/>
    </row>
    <row r="25" spans="1:15" ht="24.75" customHeight="1" x14ac:dyDescent="0.2">
      <c r="A25" s="370" t="s">
        <v>340</v>
      </c>
      <c r="B25" s="211" t="s">
        <v>341</v>
      </c>
      <c r="C25" s="189" t="s">
        <v>342</v>
      </c>
      <c r="D25" s="212" t="s">
        <v>343</v>
      </c>
      <c r="E25" s="189"/>
      <c r="F25" s="213">
        <v>9.0939999999999993E-2</v>
      </c>
      <c r="G25" s="192">
        <v>9470.51</v>
      </c>
      <c r="H25" s="214"/>
      <c r="I25" s="215"/>
      <c r="J25" s="190" t="s">
        <v>344</v>
      </c>
      <c r="K25" s="268" t="s">
        <v>345</v>
      </c>
      <c r="L25" s="427">
        <v>158524.06999999995</v>
      </c>
      <c r="M25" s="338"/>
      <c r="N25" s="339"/>
      <c r="O25" s="340"/>
    </row>
    <row r="26" spans="1:15" ht="24.75" customHeight="1" x14ac:dyDescent="0.2">
      <c r="A26" s="371"/>
      <c r="B26" s="162" t="s">
        <v>346</v>
      </c>
      <c r="C26" s="136" t="s">
        <v>347</v>
      </c>
      <c r="D26" s="165"/>
      <c r="E26" s="136"/>
      <c r="F26" s="137">
        <v>1</v>
      </c>
      <c r="G26" s="163">
        <v>6437</v>
      </c>
      <c r="H26" s="382" t="s">
        <v>52</v>
      </c>
      <c r="I26" s="383"/>
      <c r="J26" s="164" t="s">
        <v>348</v>
      </c>
      <c r="K26" s="273" t="s">
        <v>349</v>
      </c>
      <c r="L26" s="421">
        <v>498673.45999999996</v>
      </c>
      <c r="M26" s="246"/>
      <c r="N26" s="255"/>
      <c r="O26" s="256"/>
    </row>
    <row r="27" spans="1:15" ht="24.75" customHeight="1" x14ac:dyDescent="0.2">
      <c r="A27" s="371"/>
      <c r="B27" s="142" t="s">
        <v>350</v>
      </c>
      <c r="C27" s="122" t="s">
        <v>351</v>
      </c>
      <c r="D27" s="143" t="s">
        <v>352</v>
      </c>
      <c r="E27" s="166"/>
      <c r="F27" s="137">
        <v>1</v>
      </c>
      <c r="G27" s="125">
        <v>72</v>
      </c>
      <c r="H27" s="167"/>
      <c r="I27" s="145">
        <v>72</v>
      </c>
      <c r="J27" s="123" t="s">
        <v>299</v>
      </c>
      <c r="K27" s="266" t="s">
        <v>353</v>
      </c>
      <c r="L27" s="428">
        <v>20424</v>
      </c>
      <c r="M27" s="364" t="s">
        <v>354</v>
      </c>
      <c r="N27" s="365"/>
      <c r="O27" s="366"/>
    </row>
    <row r="28" spans="1:15" ht="24.75" customHeight="1" x14ac:dyDescent="0.2">
      <c r="A28" s="371"/>
      <c r="B28" s="142" t="s">
        <v>318</v>
      </c>
      <c r="C28" s="122" t="s">
        <v>355</v>
      </c>
      <c r="D28" s="143" t="s">
        <v>356</v>
      </c>
      <c r="E28" s="166"/>
      <c r="F28" s="168">
        <v>0.30449999999999999</v>
      </c>
      <c r="G28" s="125">
        <v>172</v>
      </c>
      <c r="H28" s="144">
        <v>0</v>
      </c>
      <c r="I28" s="145">
        <v>0</v>
      </c>
      <c r="J28" s="123"/>
      <c r="K28" s="266"/>
      <c r="L28" s="429" t="s">
        <v>52</v>
      </c>
      <c r="M28" s="364" t="s">
        <v>357</v>
      </c>
      <c r="N28" s="365"/>
      <c r="O28" s="366"/>
    </row>
    <row r="29" spans="1:15" ht="24.75" customHeight="1" thickBot="1" x14ac:dyDescent="0.25">
      <c r="A29" s="372"/>
      <c r="B29" s="216"/>
      <c r="C29" s="193" t="s">
        <v>395</v>
      </c>
      <c r="D29" s="217"/>
      <c r="E29" s="218"/>
      <c r="F29" s="219">
        <v>1</v>
      </c>
      <c r="G29" s="196">
        <f>2000+12587</f>
        <v>14587</v>
      </c>
      <c r="H29" s="220"/>
      <c r="I29" s="221"/>
      <c r="J29" s="199" t="s">
        <v>344</v>
      </c>
      <c r="K29" s="267" t="s">
        <v>345</v>
      </c>
      <c r="L29" s="420">
        <v>190261.80000000002</v>
      </c>
      <c r="M29" s="367"/>
      <c r="N29" s="368"/>
      <c r="O29" s="369"/>
    </row>
    <row r="30" spans="1:15" ht="24.75" customHeight="1" thickBot="1" x14ac:dyDescent="0.25">
      <c r="A30" s="304" t="s">
        <v>361</v>
      </c>
      <c r="B30" s="228"/>
      <c r="C30" s="203" t="s">
        <v>369</v>
      </c>
      <c r="D30" s="199"/>
      <c r="E30" s="193"/>
      <c r="F30" s="219">
        <v>1</v>
      </c>
      <c r="G30" s="196">
        <v>18112</v>
      </c>
      <c r="H30" s="196"/>
      <c r="I30" s="196"/>
      <c r="J30" s="199" t="s">
        <v>358</v>
      </c>
      <c r="K30" s="274" t="s">
        <v>359</v>
      </c>
      <c r="L30" s="420">
        <v>470990.85</v>
      </c>
      <c r="M30" s="327"/>
      <c r="N30" s="328"/>
      <c r="O30" s="329"/>
    </row>
  </sheetData>
  <mergeCells count="35">
    <mergeCell ref="L5:L6"/>
    <mergeCell ref="M14:O14"/>
    <mergeCell ref="M15:O15"/>
    <mergeCell ref="M16:O16"/>
    <mergeCell ref="M18:O18"/>
    <mergeCell ref="M17:O17"/>
    <mergeCell ref="B5:B6"/>
    <mergeCell ref="E5:E6"/>
    <mergeCell ref="G5:G6"/>
    <mergeCell ref="H5:I5"/>
    <mergeCell ref="J5:J6"/>
    <mergeCell ref="A25:A29"/>
    <mergeCell ref="A8:A14"/>
    <mergeCell ref="H20:I24"/>
    <mergeCell ref="H26:I26"/>
    <mergeCell ref="A20:A24"/>
    <mergeCell ref="A15:A19"/>
    <mergeCell ref="B16:B18"/>
    <mergeCell ref="B9:B10"/>
    <mergeCell ref="M30:O30"/>
    <mergeCell ref="C5:C6"/>
    <mergeCell ref="D5:D6"/>
    <mergeCell ref="F5:F6"/>
    <mergeCell ref="M21:O22"/>
    <mergeCell ref="M25:O25"/>
    <mergeCell ref="M5:O6"/>
    <mergeCell ref="K5:K6"/>
    <mergeCell ref="M19:O19"/>
    <mergeCell ref="M13:O13"/>
    <mergeCell ref="M12:O12"/>
    <mergeCell ref="M9:O11"/>
    <mergeCell ref="M28:O28"/>
    <mergeCell ref="M29:O29"/>
    <mergeCell ref="M27:O27"/>
    <mergeCell ref="J20:J24"/>
  </mergeCells>
  <pageMargins left="0.33" right="0.36" top="0.74803149606299213" bottom="0.51" header="0.31496062992125984" footer="0.31496062992125984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1.1- NAUS, LOCALS I OFICINES</vt:lpstr>
      <vt:lpstr>1.2-APARCAMENTS</vt:lpstr>
      <vt:lpstr>1.3- HABITATGES</vt:lpstr>
      <vt:lpstr>1.4- SOLARS</vt:lpstr>
      <vt:lpstr>'1.1- NAUS, LOCALS I OFICINES'!Área_de_impresión</vt:lpstr>
      <vt:lpstr>'1.3- HABITATGES'!Títulos_a_imprimir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Domínguez</dc:creator>
  <cp:lastModifiedBy>Lidia Dominguez</cp:lastModifiedBy>
  <cp:lastPrinted>2022-09-15T12:26:09Z</cp:lastPrinted>
  <dcterms:created xsi:type="dcterms:W3CDTF">2018-02-14T08:57:54Z</dcterms:created>
  <dcterms:modified xsi:type="dcterms:W3CDTF">2022-09-15T12:43:29Z</dcterms:modified>
</cp:coreProperties>
</file>