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pumsa.sharepoint.com/sites/Dades/Documentos compartidos/Pumsa/Economica/Econòmica/PATRIMONI/"/>
    </mc:Choice>
  </mc:AlternateContent>
  <xr:revisionPtr revIDLastSave="716" documentId="13_ncr:1_{69B23A32-1CE0-4DE3-A9FC-E82ECA34D200}" xr6:coauthVersionLast="47" xr6:coauthVersionMax="47" xr10:uidLastSave="{5FA83196-95FF-49BC-B08E-26020AE408FC}"/>
  <bookViews>
    <workbookView xWindow="-120" yWindow="-120" windowWidth="29040" windowHeight="15990" xr2:uid="{00000000-000D-0000-FFFF-FFFF00000000}"/>
  </bookViews>
  <sheets>
    <sheet name="1.1- NAUS, LOCALS I OFICINES" sheetId="3" r:id="rId1"/>
    <sheet name="1.2-APARCAMENTS" sheetId="1" r:id="rId2"/>
    <sheet name="1.3- HABITATGES" sheetId="6" r:id="rId3"/>
    <sheet name="1.4- SOLARS" sheetId="9" r:id="rId4"/>
  </sheets>
  <definedNames>
    <definedName name="_xlnm._FilterDatabase" localSheetId="2" hidden="1">'1.3- HABITATGES'!$A$6:$I$30</definedName>
    <definedName name="_xlnm.Print_Area" localSheetId="0">'1.1- NAUS, LOCALS I OFICINES'!$A$1:$F$103</definedName>
    <definedName name="_xlnm.Print_Titles" localSheetId="2">'1.3- HABITATGES'!$1:$6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E43" i="3"/>
  <c r="E10" i="3"/>
  <c r="E87" i="3" l="1"/>
  <c r="E59" i="3"/>
  <c r="E62" i="3"/>
  <c r="E50" i="3"/>
  <c r="E26" i="3"/>
  <c r="E40" i="3"/>
  <c r="E39" i="3"/>
  <c r="E29" i="3"/>
  <c r="E28" i="3"/>
  <c r="E30" i="3"/>
  <c r="E31" i="3"/>
  <c r="E33" i="3"/>
  <c r="E32" i="3"/>
  <c r="D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2" i="1"/>
  <c r="G11" i="1"/>
  <c r="G10" i="1"/>
  <c r="Q35" i="9" l="1"/>
  <c r="O35" i="9" l="1"/>
  <c r="H35" i="1" l="1"/>
  <c r="G8" i="6"/>
  <c r="G9" i="6"/>
  <c r="G10" i="6"/>
  <c r="G11" i="6"/>
  <c r="G12" i="6"/>
  <c r="G13" i="6"/>
  <c r="G14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J8" i="6" l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7" i="6"/>
  <c r="J30" i="9" l="1"/>
  <c r="E66" i="3" l="1"/>
  <c r="E65" i="3"/>
  <c r="F41" i="3"/>
  <c r="E24" i="3"/>
  <c r="E11" i="3"/>
  <c r="F58" i="3"/>
  <c r="F48" i="3"/>
  <c r="D31" i="6"/>
  <c r="E15" i="6" l="1"/>
  <c r="G15" i="6" s="1"/>
  <c r="E7" i="6"/>
  <c r="G7" i="6" s="1"/>
  <c r="N35" i="1"/>
  <c r="J35" i="1"/>
  <c r="K35" i="1" s="1"/>
  <c r="F35" i="1"/>
  <c r="G35" i="1" s="1"/>
  <c r="L35" i="1"/>
  <c r="H47" i="1"/>
  <c r="O23" i="1"/>
  <c r="K23" i="1"/>
  <c r="D39" i="1"/>
  <c r="D45" i="1"/>
  <c r="O35" i="1" l="1"/>
  <c r="L47" i="1"/>
  <c r="G38" i="1" l="1"/>
  <c r="F103" i="3"/>
  <c r="F91" i="3"/>
  <c r="F80" i="3"/>
  <c r="F95" i="3"/>
  <c r="F89" i="3"/>
  <c r="F87" i="3"/>
  <c r="F70" i="3"/>
  <c r="F72" i="3"/>
  <c r="F68" i="3"/>
  <c r="C43" i="3"/>
  <c r="F24" i="3" l="1"/>
  <c r="D47" i="1" l="1"/>
  <c r="F11" i="3"/>
  <c r="F10" i="3"/>
  <c r="E9" i="3"/>
  <c r="C9" i="3"/>
  <c r="C32" i="3" l="1"/>
  <c r="C47" i="3" l="1"/>
  <c r="E14" i="3"/>
  <c r="C14" i="3"/>
  <c r="C40" i="3" l="1"/>
  <c r="F40" i="3" l="1"/>
  <c r="F45" i="3"/>
  <c r="F44" i="3"/>
  <c r="C29" i="3" l="1"/>
  <c r="F29" i="3" l="1"/>
  <c r="O31" i="1" l="1"/>
  <c r="O27" i="1"/>
  <c r="O21" i="1"/>
  <c r="O17" i="1"/>
  <c r="O10" i="1"/>
  <c r="O9" i="1"/>
  <c r="K26" i="1"/>
  <c r="K31" i="1"/>
  <c r="K30" i="1"/>
  <c r="K29" i="1"/>
  <c r="K28" i="1"/>
  <c r="K27" i="1"/>
  <c r="K24" i="1"/>
  <c r="K21" i="1"/>
  <c r="K20" i="1"/>
  <c r="K19" i="1"/>
  <c r="K18" i="1"/>
  <c r="K17" i="1"/>
  <c r="K16" i="1"/>
  <c r="K14" i="1"/>
  <c r="K13" i="1"/>
  <c r="K11" i="1"/>
  <c r="F99" i="3" l="1"/>
  <c r="E47" i="3"/>
  <c r="F28" i="3" l="1"/>
  <c r="F93" i="3" l="1"/>
  <c r="F22" i="3"/>
  <c r="F7" i="3"/>
  <c r="C84" i="3" l="1"/>
  <c r="F84" i="3" s="1"/>
  <c r="C83" i="3"/>
  <c r="F83" i="3" s="1"/>
  <c r="E82" i="3"/>
  <c r="F85" i="3"/>
  <c r="F66" i="3"/>
  <c r="F65" i="3"/>
  <c r="E64" i="3"/>
  <c r="C64" i="3"/>
  <c r="F62" i="3"/>
  <c r="F61" i="3"/>
  <c r="F60" i="3"/>
  <c r="F59" i="3"/>
  <c r="F57" i="3"/>
  <c r="F56" i="3"/>
  <c r="F54" i="3"/>
  <c r="F53" i="3"/>
  <c r="F50" i="3"/>
  <c r="F49" i="3"/>
  <c r="F39" i="3"/>
  <c r="F38" i="3"/>
  <c r="F37" i="3"/>
  <c r="F36" i="3"/>
  <c r="F35" i="3"/>
  <c r="F34" i="3"/>
  <c r="F31" i="3"/>
  <c r="F30" i="3"/>
  <c r="F33" i="3"/>
  <c r="F32" i="3"/>
  <c r="F27" i="3"/>
  <c r="C82" i="3" l="1"/>
  <c r="C26" i="3" l="1"/>
  <c r="F16" i="3"/>
  <c r="F17" i="3"/>
  <c r="F18" i="3"/>
  <c r="F19" i="3"/>
  <c r="F20" i="3"/>
  <c r="F15" i="3"/>
</calcChain>
</file>

<file path=xl/sharedStrings.xml><?xml version="1.0" encoding="utf-8"?>
<sst xmlns="http://schemas.openxmlformats.org/spreadsheetml/2006/main" count="562" uniqueCount="451">
  <si>
    <t>COTXE</t>
  </si>
  <si>
    <t>€ mes</t>
  </si>
  <si>
    <t>MOTO</t>
  </si>
  <si>
    <t>004L02</t>
  </si>
  <si>
    <t>012L02</t>
  </si>
  <si>
    <t>021L02</t>
  </si>
  <si>
    <t>021L05</t>
  </si>
  <si>
    <t>023L04</t>
  </si>
  <si>
    <t>026L03</t>
  </si>
  <si>
    <t>026L12</t>
  </si>
  <si>
    <t>039L03</t>
  </si>
  <si>
    <t>042L03</t>
  </si>
  <si>
    <t>044L01</t>
  </si>
  <si>
    <t>049L04</t>
  </si>
  <si>
    <t>"La Llàntia" (c. La Boixa, 22)</t>
  </si>
  <si>
    <t>050L06</t>
  </si>
  <si>
    <t>053L02</t>
  </si>
  <si>
    <t>carrer Carlemany, 8-12</t>
  </si>
  <si>
    <t>058L02</t>
  </si>
  <si>
    <t>c. Cristòfol Colom</t>
  </si>
  <si>
    <t>059L02</t>
  </si>
  <si>
    <t>c. Churruca, 84-88 (annex habitatges)</t>
  </si>
  <si>
    <t>065L01</t>
  </si>
  <si>
    <t>c. Antoni de Solís (fase I i II)</t>
  </si>
  <si>
    <t>069L01</t>
  </si>
  <si>
    <t>072L01</t>
  </si>
  <si>
    <t>079L01</t>
  </si>
  <si>
    <t>080L03</t>
  </si>
  <si>
    <t>083L01</t>
  </si>
  <si>
    <t>083L02</t>
  </si>
  <si>
    <t>084L02</t>
  </si>
  <si>
    <t>023L02</t>
  </si>
  <si>
    <t>APARCAMENTS GESTIONATS PER PUMSA</t>
  </si>
  <si>
    <r>
      <t>c. Floridablanca, 118</t>
    </r>
    <r>
      <rPr>
        <sz val="8"/>
        <color theme="1"/>
        <rFont val="Verdana"/>
        <family val="2"/>
      </rPr>
      <t xml:space="preserve"> (Can Gassol)</t>
    </r>
  </si>
  <si>
    <t>Avinguda del Perú, 26 (Rocafonda)</t>
  </si>
  <si>
    <t>Plaça de la Gatassa, 19</t>
  </si>
  <si>
    <t>"Els Menuts" (c. de Francisco Herrera, 71)</t>
  </si>
  <si>
    <t>Edifici Vallveric (c. de Vallveric, 93)</t>
  </si>
  <si>
    <t xml:space="preserve">c. Vasco Nuñez de Balboa, 10-12 </t>
  </si>
  <si>
    <t>Parc Central (Camí de la Geganta, 2)</t>
  </si>
  <si>
    <t xml:space="preserve">Plaça de Cuba, 25  </t>
  </si>
  <si>
    <t>Plaça Granollers (Camí de la Geganta, 82)</t>
  </si>
  <si>
    <t xml:space="preserve">Plaça de les Tereses, 42  </t>
  </si>
  <si>
    <t>c. El Rierot, 6</t>
  </si>
  <si>
    <t>Camí Ral - Hospital (Camí Ral, 264)</t>
  </si>
  <si>
    <t>c. Juan Meléndez Valdés, 15-17</t>
  </si>
  <si>
    <t>Edifici El Rengle (c.Jaume Vicens Vives, 10)</t>
  </si>
  <si>
    <t>Edifici Passeig de Marina (c. Jaume Vicens Vives, 10)</t>
  </si>
  <si>
    <t>c. Terrassa, 7</t>
  </si>
  <si>
    <t>c. Jaume Comas i Jo, 12</t>
  </si>
  <si>
    <t>LLOGADES</t>
  </si>
  <si>
    <t>TRASTERS</t>
  </si>
  <si>
    <t>-</t>
  </si>
  <si>
    <t>Via Europa, 2 (c. Irlanda, 42)</t>
  </si>
  <si>
    <t>Cafè de Mar (c. Damià Campeny, 16)</t>
  </si>
  <si>
    <t>SITUACIÓ</t>
  </si>
  <si>
    <t>020L01</t>
  </si>
  <si>
    <t>042L01</t>
  </si>
  <si>
    <t>Edifici Vallveric (Oficines)</t>
  </si>
  <si>
    <t>042L02</t>
  </si>
  <si>
    <t>050L05</t>
  </si>
  <si>
    <t>Edifici Baixada Espenyes (local i 4 oficines)</t>
  </si>
  <si>
    <t>002L02</t>
  </si>
  <si>
    <t>020L03</t>
  </si>
  <si>
    <t>080L04</t>
  </si>
  <si>
    <t>084L04</t>
  </si>
  <si>
    <t>Edifici El Rengle</t>
  </si>
  <si>
    <t xml:space="preserve">    Local 0.02</t>
  </si>
  <si>
    <t>LLIURE</t>
  </si>
  <si>
    <t xml:space="preserve">    Local 1.05</t>
  </si>
  <si>
    <t xml:space="preserve">    Local 1.06</t>
  </si>
  <si>
    <t xml:space="preserve">    Local 1.07</t>
  </si>
  <si>
    <t xml:space="preserve">    Local 2.03</t>
  </si>
  <si>
    <t xml:space="preserve">    Local 2.04</t>
  </si>
  <si>
    <t xml:space="preserve">    Local 2.06</t>
  </si>
  <si>
    <t xml:space="preserve">    Local 3.03</t>
  </si>
  <si>
    <t>AVL IBERICA</t>
  </si>
  <si>
    <t xml:space="preserve">    Local 3.09</t>
  </si>
  <si>
    <t>FUNDACIÓ TCM</t>
  </si>
  <si>
    <t>AUTOMOVILS AR MOTORS</t>
  </si>
  <si>
    <t xml:space="preserve">    Repuntadora, 36 Nau 1</t>
  </si>
  <si>
    <t xml:space="preserve">    Repuntadora, 34 Nau 2</t>
  </si>
  <si>
    <t xml:space="preserve">    Repuntadora, 28 Nau 5</t>
  </si>
  <si>
    <t xml:space="preserve">    Repuntadora, 32 Nau 3</t>
  </si>
  <si>
    <t xml:space="preserve">    Repuntadora, 30 Nau 4</t>
  </si>
  <si>
    <t xml:space="preserve">    Repuntadora, 26 Nau 6</t>
  </si>
  <si>
    <t>€m²</t>
  </si>
  <si>
    <t>Edifici Vallveric (naus)</t>
  </si>
  <si>
    <t>TERRAKLINKER "GRES DE BREDA"</t>
  </si>
  <si>
    <t>ABANIK PRODUCCIONES, S.L.U.</t>
  </si>
  <si>
    <t xml:space="preserve">    Planta Baixa </t>
  </si>
  <si>
    <t>ALIQUID MOVET, S.L.</t>
  </si>
  <si>
    <t>XAMMAR ESTUDI PILATES i FISIOTERÀPIA, S.C.P.</t>
  </si>
  <si>
    <t>LLOGATER</t>
  </si>
  <si>
    <t>ARXIU PUMSA</t>
  </si>
  <si>
    <t>OFFICE COMUNITARI</t>
  </si>
  <si>
    <t xml:space="preserve">    Planta Baixa - Oficina 1</t>
  </si>
  <si>
    <t xml:space="preserve">    Planta Baixa - Oficina 2</t>
  </si>
  <si>
    <t xml:space="preserve">    Planta Baixa - Oficina 3</t>
  </si>
  <si>
    <t xml:space="preserve">    Planta Baixa - Oficina 4</t>
  </si>
  <si>
    <t xml:space="preserve">    Planta Primera - Oficina 2</t>
  </si>
  <si>
    <t xml:space="preserve">    Planta Primera - Oficina 3</t>
  </si>
  <si>
    <t xml:space="preserve">    Planta Primera - Oficina 5</t>
  </si>
  <si>
    <t xml:space="preserve">    Planta Primera - Oficina 6</t>
  </si>
  <si>
    <t xml:space="preserve">    Planta Primera - Oficina 7</t>
  </si>
  <si>
    <t xml:space="preserve">    Planta Segona - Oficina 1</t>
  </si>
  <si>
    <t xml:space="preserve">    Planta Segona - Oficina 2</t>
  </si>
  <si>
    <t xml:space="preserve">    Planta Segona - Oficina 3</t>
  </si>
  <si>
    <t xml:space="preserve">    Planta Segona - Oficina 4</t>
  </si>
  <si>
    <t xml:space="preserve">    Planta Primera</t>
  </si>
  <si>
    <t>SOP.TECN. GLOBAL DE SERV., SL</t>
  </si>
  <si>
    <t>SENSALIA, SL</t>
  </si>
  <si>
    <t xml:space="preserve">    Planta Primera NAU</t>
  </si>
  <si>
    <t xml:space="preserve">    Planta Segona</t>
  </si>
  <si>
    <t>089L03</t>
  </si>
  <si>
    <t>CAN SERRAT MATARÓ SL</t>
  </si>
  <si>
    <t>021L03</t>
  </si>
  <si>
    <t>FEDERACIÓ D'ASSOCIACIONS VEÏNALS DE MATARÓ</t>
  </si>
  <si>
    <t>ADREÇA</t>
  </si>
  <si>
    <t>NÚM</t>
  </si>
  <si>
    <t>IMPORT RENDA</t>
  </si>
  <si>
    <t>SUP ÚTIL</t>
  </si>
  <si>
    <t>ALMERIA</t>
  </si>
  <si>
    <t>1a</t>
  </si>
  <si>
    <t>CAMÍ RAL</t>
  </si>
  <si>
    <t>CARLEMANY</t>
  </si>
  <si>
    <t>CHURRUCA</t>
  </si>
  <si>
    <t>COLÒMBIA</t>
  </si>
  <si>
    <t>GRUP LES SANTES (C.DULCINEA)</t>
  </si>
  <si>
    <t>JAUME I</t>
  </si>
  <si>
    <t>RDA. JAUME FERRAN</t>
  </si>
  <si>
    <t>JOAN MIRÓ</t>
  </si>
  <si>
    <t>MELENDEZ VALDÉS</t>
  </si>
  <si>
    <t>15-17</t>
  </si>
  <si>
    <t>MOSSEN MOLÉ</t>
  </si>
  <si>
    <t>NUÑEZ DE BALBOA</t>
  </si>
  <si>
    <t>049L01</t>
  </si>
  <si>
    <t>PLAÇA DE LA FLOR</t>
  </si>
  <si>
    <t>PIETAT</t>
  </si>
  <si>
    <t>D'EN PUJOL</t>
  </si>
  <si>
    <t>PG. RAMON BERENGUER</t>
  </si>
  <si>
    <t>EL RIEROT</t>
  </si>
  <si>
    <t>ROCAFONDA</t>
  </si>
  <si>
    <t>SANT SIMÓ</t>
  </si>
  <si>
    <t>SANTIAGO RUSIÑOL</t>
  </si>
  <si>
    <t>20-24</t>
  </si>
  <si>
    <t>SIETE PARTIDAS</t>
  </si>
  <si>
    <t>VIA EUROPA</t>
  </si>
  <si>
    <t>TOTAL</t>
  </si>
  <si>
    <t>Poliesportiu c. Euskadi (c. Països Bàltics)</t>
  </si>
  <si>
    <t>026L01</t>
  </si>
  <si>
    <t>026L02</t>
  </si>
  <si>
    <t>084L03</t>
  </si>
  <si>
    <t>092L01</t>
  </si>
  <si>
    <t>PREU MENSUAL LLOGUER</t>
  </si>
  <si>
    <t>SUPERFÍCIE</t>
  </si>
  <si>
    <t>Ronda de Rafael Estrany, 36   (*)</t>
  </si>
  <si>
    <t>APARCAMENT</t>
  </si>
  <si>
    <t xml:space="preserve">1.1.- OFICINES, NAUS I LOCALS </t>
  </si>
  <si>
    <t>1.3.- HABITATGES</t>
  </si>
  <si>
    <t>1.2.- APARCAMENTS</t>
  </si>
  <si>
    <r>
      <t xml:space="preserve">    Planta Primera - Oficina 1 -</t>
    </r>
    <r>
      <rPr>
        <sz val="8"/>
        <rFont val="Verdana"/>
        <family val="2"/>
      </rPr>
      <t xml:space="preserve"> OFFICE COMUNITARI</t>
    </r>
  </si>
  <si>
    <r>
      <t xml:space="preserve">    Planta Primera - Oficina 4 -</t>
    </r>
    <r>
      <rPr>
        <sz val="8"/>
        <rFont val="Verdana"/>
        <family val="2"/>
      </rPr>
      <t xml:space="preserve"> ARXIU PUMSA</t>
    </r>
  </si>
  <si>
    <t>APARCAMENTS DESTINATS A ROTACIÓ/ABONATS</t>
  </si>
  <si>
    <t xml:space="preserve">    Local 0.05.01</t>
  </si>
  <si>
    <t>% ocupació</t>
  </si>
  <si>
    <t>Local c. Pacheco, 97 Planta baixa</t>
  </si>
  <si>
    <t>Local c. Sant Simó, 15 bis, Planta baixa</t>
  </si>
  <si>
    <t xml:space="preserve">    Local Comercial (planta Baixa i planta -1)</t>
  </si>
  <si>
    <t>Local c. Pujol, 40 (Finca Sant Cristòfol, 10) Pl. Baixa+ Pl -1</t>
  </si>
  <si>
    <t>Local c. Vasco Nuñez de Balboa, 10-12 (Equipament)</t>
  </si>
  <si>
    <t>SECURITAS DIRECT ESPAÑA, SAU</t>
  </si>
  <si>
    <t xml:space="preserve">    Local 3.11.01</t>
  </si>
  <si>
    <t xml:space="preserve">    Local 3.11.02</t>
  </si>
  <si>
    <t>Pl. La Flor, 17</t>
  </si>
  <si>
    <t>c. Via Europa, 149 (Europa 1) E-2 2º 1ª</t>
  </si>
  <si>
    <t xml:space="preserve">    Local 0.05.02</t>
  </si>
  <si>
    <t xml:space="preserve">    Local 1.04 (planta primera i planta baixa)</t>
  </si>
  <si>
    <t>"El Tabalet" (c. Alarona, 2)</t>
  </si>
  <si>
    <t>Oficines PUMSA</t>
  </si>
  <si>
    <t>Edifici de Vidre (c/ Pablo Iglesias, 63)</t>
  </si>
  <si>
    <t xml:space="preserve">    Planta primera - Locals 10 i 11</t>
  </si>
  <si>
    <t xml:space="preserve">    Planta Segunda</t>
  </si>
  <si>
    <t>(Imports sense IVA)</t>
  </si>
  <si>
    <t>n/a</t>
  </si>
  <si>
    <t>MANIPULADOS ANSA, SLU</t>
  </si>
  <si>
    <t>TRANSPORTES DEL MARESME, S.A.</t>
  </si>
  <si>
    <t>B&amp;W Loudspeakers Group España</t>
  </si>
  <si>
    <t>MEDITERRANEAN LOGIST.PARTNERS</t>
  </si>
  <si>
    <t>Nau c. Bobinadora, 93 n11</t>
  </si>
  <si>
    <t>020L04</t>
  </si>
  <si>
    <t>AGENCIA ESTATAL ADMINISTRACION TRIBUTARIA (AEAT)</t>
  </si>
  <si>
    <t>GURBTEC TELECOM SL</t>
  </si>
  <si>
    <t>EPEL TECNOCAMPUS</t>
  </si>
  <si>
    <t>Masia Can Trissac de Dalt</t>
  </si>
  <si>
    <t>023L03</t>
  </si>
  <si>
    <t>Cessió gratuita Fundació Vilaseca</t>
  </si>
  <si>
    <t>LEDSLIVE SOLUTIONS SL</t>
  </si>
  <si>
    <t xml:space="preserve">    Planta Baixa NAU 1, 2 i 3</t>
  </si>
  <si>
    <t>046L51</t>
  </si>
  <si>
    <t>C.C.A.HER.ROCIERA DIV.PASTORA</t>
  </si>
  <si>
    <t>047L02</t>
  </si>
  <si>
    <t>AGRUP.CIENTIFICO-EXCURSIONISTA</t>
  </si>
  <si>
    <t>COPAS Y MÁS MATARÓ, SL</t>
  </si>
  <si>
    <t>059L03</t>
  </si>
  <si>
    <t>Nau Cabot i Barba</t>
  </si>
  <si>
    <t>Local c. Churruca, 84</t>
  </si>
  <si>
    <t>083L03</t>
  </si>
  <si>
    <t>C.CASTELLERA CAPGROSSOS MATARÓ</t>
  </si>
  <si>
    <t>Edifici Colla Castellera (c. Herrera, 59)</t>
  </si>
  <si>
    <t>Local Pl. de la Flor, 7 Baix 1 (c. La Boixa, 24)</t>
  </si>
  <si>
    <t>Torre Palauet (Ronda President Tarradelles, 95)</t>
  </si>
  <si>
    <t>Local Baixada Escaletes, 3-5</t>
  </si>
  <si>
    <t>Local c. Dinamarca, 10</t>
  </si>
  <si>
    <t>067L01</t>
  </si>
  <si>
    <t>059L04</t>
  </si>
  <si>
    <t>Local c. Blai Parera</t>
  </si>
  <si>
    <t>Local 6C (Ronda Barceló,  73A)</t>
  </si>
  <si>
    <t>Local 6D (Ronda Barceló, 73B)</t>
  </si>
  <si>
    <t>Local 6E (Ronda Barceló, 77A)</t>
  </si>
  <si>
    <t>048H01</t>
  </si>
  <si>
    <t>AJUNTAMENT DE MATARO</t>
  </si>
  <si>
    <t>Nau Manteniment (c. Comandaran, 1 (Valldeix))</t>
  </si>
  <si>
    <t>APARCAMENTS VINCULATS AL DIPÒSIT DE VEHICLES</t>
  </si>
  <si>
    <t>Parc del Palau (c. de las Siete Partidas, 35)</t>
  </si>
  <si>
    <t xml:space="preserve">Ronda Rafael Estrany </t>
  </si>
  <si>
    <t>€ M2</t>
  </si>
  <si>
    <t>DESPESES COMUNITAT</t>
  </si>
  <si>
    <t>IBI</t>
  </si>
  <si>
    <t>TOTAL MES</t>
  </si>
  <si>
    <t>SECTOR O POLÍGON DE PROCEDÈNCIA</t>
  </si>
  <si>
    <t>Propietat per AM</t>
  </si>
  <si>
    <t>SUPERFÍCIE SOL  m2s.</t>
  </si>
  <si>
    <t xml:space="preserve"> SOSTRE edif. m2st</t>
  </si>
  <si>
    <t>CLAU URB.</t>
  </si>
  <si>
    <t>ÚS dominant</t>
  </si>
  <si>
    <t xml:space="preserve">OBSERVACIONS </t>
  </si>
  <si>
    <t>propietat</t>
  </si>
  <si>
    <t>residencial</t>
  </si>
  <si>
    <t>terciari</t>
  </si>
  <si>
    <t>URBANITZATS  (SOLARS)</t>
  </si>
  <si>
    <t xml:space="preserve">GIBRALTAR </t>
  </si>
  <si>
    <t>c/Gibraltar 3-13</t>
  </si>
  <si>
    <t>1c</t>
  </si>
  <si>
    <t>RESID. (possible local en PB)</t>
  </si>
  <si>
    <t>PMU 02 LLÀNTIA</t>
  </si>
  <si>
    <t>Parcel·la A - ALELLA 1                                                      LA LLÀNTIA</t>
  </si>
  <si>
    <t>c/Alella 1-3</t>
  </si>
  <si>
    <t>RESID.-HAB LLIURE+Locals PSS</t>
  </si>
  <si>
    <t>Parcel·la C - ALELLA 2                                                    LA LLÀNTIA</t>
  </si>
  <si>
    <t>c/Alella 2-Llevantina 15</t>
  </si>
  <si>
    <t>3b</t>
  </si>
  <si>
    <t>RESID.-HAB LLIURE</t>
  </si>
  <si>
    <t>PMU 02 LLÀNTIA: UA 63 LLEVANTINA-MASNOU</t>
  </si>
  <si>
    <t>Llevantina, 13</t>
  </si>
  <si>
    <t>C/ Llevantina, 13</t>
  </si>
  <si>
    <t>38*</t>
  </si>
  <si>
    <t>1c10</t>
  </si>
  <si>
    <t>RESID.-HAB LLIURE (*pati edif)</t>
  </si>
  <si>
    <t>UA-89d</t>
  </si>
  <si>
    <t>Avda. E. Lluch, 11</t>
  </si>
  <si>
    <t>3b39</t>
  </si>
  <si>
    <t>c/Floridablanca,101</t>
  </si>
  <si>
    <t>AM</t>
  </si>
  <si>
    <t>3b35-3b35hpp</t>
  </si>
  <si>
    <t>RESID.Mixte HLL+HPP (local en PB)</t>
  </si>
  <si>
    <t>PENDENT D'URBANITZACIÓ</t>
  </si>
  <si>
    <t>UAd83 LEPANT-CHURRUCA /EL RENGLE</t>
  </si>
  <si>
    <t>c/Churruca, 1-15</t>
  </si>
  <si>
    <t>3b31hpo/E</t>
  </si>
  <si>
    <t>HPP+locals PB</t>
  </si>
  <si>
    <t>PMU-11 IVECO-RENFE-FARINERA</t>
  </si>
  <si>
    <t>PP CAN SERRA</t>
  </si>
  <si>
    <t>4d8</t>
  </si>
  <si>
    <t>HAB LLIURE UNIF-8 unif. En filera</t>
  </si>
  <si>
    <t>Residencial</t>
  </si>
  <si>
    <t xml:space="preserve"> 2,32 m2st/m2s </t>
  </si>
  <si>
    <t>CAN CRUZATE ( 5 FINQUES)</t>
  </si>
  <si>
    <t xml:space="preserve">SOL URBÀ ALTRES situacions </t>
  </si>
  <si>
    <t>SECTOR C1  -  Cirera Nord</t>
  </si>
  <si>
    <t>c/ Lluís Viladevall, 16 SUELO</t>
  </si>
  <si>
    <t>6b</t>
  </si>
  <si>
    <t>serveis</t>
  </si>
  <si>
    <t>MPPG EL SORRALL</t>
  </si>
  <si>
    <t>Finca Torre Palauet (catalogada)</t>
  </si>
  <si>
    <t>E</t>
  </si>
  <si>
    <t>EQUIPAMENT PÚBLIC</t>
  </si>
  <si>
    <t>% resta finca INTERIOR ILLA</t>
  </si>
  <si>
    <t>Gravina, 26 (Q)</t>
  </si>
  <si>
    <t>Passadís propietat de PUMSA</t>
  </si>
  <si>
    <t>7b</t>
  </si>
  <si>
    <t>1.4.- TERRENYS I SOLARS</t>
  </si>
  <si>
    <t>SOL NO URBÀ</t>
  </si>
  <si>
    <t>NOM</t>
  </si>
  <si>
    <t>adreça CADASTRAL</t>
  </si>
  <si>
    <t>% PROPIETAT</t>
  </si>
  <si>
    <t>PENDENT PLANEJAMENT</t>
  </si>
  <si>
    <t>PATRIMONI DE PUMSA</t>
  </si>
  <si>
    <t>PERSONA FÍSICA</t>
  </si>
  <si>
    <t>SECTOR EL RENGLE</t>
  </si>
  <si>
    <t>Adscripció (Titularitat Ajuntament). Llogat: 80% Federació d’Autoescoles de Bcn (renda anual 24.365 euros)/ 8% Ass. Centres Form. Viaria Mataró (renda anual 5.914 euros)</t>
  </si>
  <si>
    <t>N. HABITATGES</t>
  </si>
  <si>
    <t>DADES PROMIG</t>
  </si>
  <si>
    <t>IBERFASHION CABRERA, SL</t>
  </si>
  <si>
    <t xml:space="preserve">EPEL TECNOCAMPUS </t>
  </si>
  <si>
    <t>NILKFISK, SAU</t>
  </si>
  <si>
    <t>JUDICIAL</t>
  </si>
  <si>
    <t>DRET DE SUPERFÍCIE - ÚS ESPECÍFIC</t>
  </si>
  <si>
    <t>Local comunitari c. Carlemany</t>
  </si>
  <si>
    <t>25% INDIVIS</t>
  </si>
  <si>
    <t xml:space="preserve">    Traster (soterrani) -1.4.2</t>
  </si>
  <si>
    <t xml:space="preserve">FUNDACIÓ TECNOCAMPUS </t>
  </si>
  <si>
    <t>050L02</t>
  </si>
  <si>
    <t>Centre de Serveis Logístics (ADSCRIPCIÓ AJUNTAMENT)</t>
  </si>
  <si>
    <t>SORTIDA D'EMERGÈNCIA</t>
  </si>
  <si>
    <t>TELLUS IGNIS, SLU</t>
  </si>
  <si>
    <t>CAT DEPIL GRUP, SL</t>
  </si>
  <si>
    <t>GIROPUC EVASION, SCCL</t>
  </si>
  <si>
    <t>063L01</t>
  </si>
  <si>
    <t>050L03</t>
  </si>
  <si>
    <t>053L01</t>
  </si>
  <si>
    <t>100L04</t>
  </si>
  <si>
    <t>002L01</t>
  </si>
  <si>
    <t>004L01</t>
  </si>
  <si>
    <t>100L29</t>
  </si>
  <si>
    <t>100L01</t>
  </si>
  <si>
    <t>100L03</t>
  </si>
  <si>
    <t>100L08</t>
  </si>
  <si>
    <t>012L01</t>
  </si>
  <si>
    <t>100L07</t>
  </si>
  <si>
    <t>084L01</t>
  </si>
  <si>
    <t>100L28</t>
  </si>
  <si>
    <t>100L02</t>
  </si>
  <si>
    <t>100L06</t>
  </si>
  <si>
    <t>100L11</t>
  </si>
  <si>
    <t>089L02</t>
  </si>
  <si>
    <t>100L10</t>
  </si>
  <si>
    <t>100L09</t>
  </si>
  <si>
    <t>023L01</t>
  </si>
  <si>
    <t>100L05</t>
  </si>
  <si>
    <t>MARE DE DEU DEL CORREDOR</t>
  </si>
  <si>
    <t>(Informació Font: Àrea Gestió de Patrimoni. Data Informació: 28/02/2023)</t>
  </si>
  <si>
    <t>CENTRE COST</t>
  </si>
  <si>
    <t>060H01</t>
  </si>
  <si>
    <t>049H02</t>
  </si>
  <si>
    <t>049H04</t>
  </si>
  <si>
    <t>049H05</t>
  </si>
  <si>
    <t>057I51</t>
  </si>
  <si>
    <t>078I52</t>
  </si>
  <si>
    <t>062I51</t>
  </si>
  <si>
    <t>057I53</t>
  </si>
  <si>
    <t>087U51</t>
  </si>
  <si>
    <t>040I51</t>
  </si>
  <si>
    <t>054U52</t>
  </si>
  <si>
    <t>046U51</t>
  </si>
  <si>
    <t>025U51</t>
  </si>
  <si>
    <t>047P01</t>
  </si>
  <si>
    <t>REF. CADASTRAL</t>
  </si>
  <si>
    <t>43014 03   DG5040S0001IM</t>
  </si>
  <si>
    <t>24982 07   DF5929N0001UY</t>
  </si>
  <si>
    <t>24998 22  DF5929N0001WY</t>
  </si>
  <si>
    <t>24998 19 DF5929N0001WY</t>
  </si>
  <si>
    <t>29767 02</t>
  </si>
  <si>
    <t>43940 09   DF5949S0000UZ</t>
  </si>
  <si>
    <t>29148 18 DGS21S0001HO</t>
  </si>
  <si>
    <t>39916 07   DF5939S0001UK</t>
  </si>
  <si>
    <t>39915 05  DF5939S0001IK</t>
  </si>
  <si>
    <t>39915 04  DF5939S0001XK</t>
  </si>
  <si>
    <t>39915 10   DF5939S0001EK</t>
  </si>
  <si>
    <t>39915 11  DF5939S0001SK</t>
  </si>
  <si>
    <t>2609401  DG5020N0007OD</t>
  </si>
  <si>
    <t>16911 19 DF5919S0001BP</t>
  </si>
  <si>
    <t>37852 73   DF5938N0004OL</t>
  </si>
  <si>
    <t>ENTITAT</t>
  </si>
  <si>
    <t>PENDENT EXECUCIÓ i CESSIÓ del carrer al Ajunt (MPPG Lo Bassal)</t>
  </si>
  <si>
    <t>pendent D'ENDERROCAR</t>
  </si>
  <si>
    <t>finques incloses a l'Àrea arqueològica -patrimoni_ pendent de PMU</t>
  </si>
  <si>
    <t>VARIS COPROPIETARIS,  Ajuntament  12,709% , EMASA 75,407% i 3 més</t>
  </si>
  <si>
    <t>sol no urbanitzable, HIPOTECADA</t>
  </si>
  <si>
    <t>CaixaBank</t>
  </si>
  <si>
    <t>PRÈSTEC HIPOTECARI A 31/12/2022</t>
  </si>
  <si>
    <t>VALOR NET COMPTABLE      (31-12-2022)</t>
  </si>
  <si>
    <t>Passeig de Marina, s/n (adscripcio)</t>
  </si>
  <si>
    <t>C-2 "CAN SOLERET"</t>
  </si>
  <si>
    <t>28404301/DG5020S/0001/RG</t>
  </si>
  <si>
    <t>N/D</t>
  </si>
  <si>
    <t>Adscripció (Titularitat Ajuntament). Llogat: 100% a MERCADONA, SA (renda anual 51.360 euros)</t>
  </si>
  <si>
    <t>CODI</t>
  </si>
  <si>
    <t>E060H01.1</t>
  </si>
  <si>
    <t>E049H02.1</t>
  </si>
  <si>
    <t>E049H04.1</t>
  </si>
  <si>
    <t>E049H05.1</t>
  </si>
  <si>
    <t>E024U52.1</t>
  </si>
  <si>
    <t>E025U51.1</t>
  </si>
  <si>
    <t>E025U51.2</t>
  </si>
  <si>
    <t>E025U51.3</t>
  </si>
  <si>
    <t>E040I51.1</t>
  </si>
  <si>
    <t>E040I51.2</t>
  </si>
  <si>
    <t>E040I51.3</t>
  </si>
  <si>
    <t>E040I51.4</t>
  </si>
  <si>
    <t>E040I51.5</t>
  </si>
  <si>
    <t>E046U51.1</t>
  </si>
  <si>
    <t>E047P01.1</t>
  </si>
  <si>
    <t>E057I51.1</t>
  </si>
  <si>
    <t>E057I53.1</t>
  </si>
  <si>
    <t>E057I53.2</t>
  </si>
  <si>
    <t>E057I53.3</t>
  </si>
  <si>
    <t>E062I51.1</t>
  </si>
  <si>
    <t>E078I52.1</t>
  </si>
  <si>
    <t>E087U51.1</t>
  </si>
  <si>
    <t>% Parcel·la I.2 -  HERRERA</t>
  </si>
  <si>
    <t>Parcel·la A- CHURRUCA</t>
  </si>
  <si>
    <t>Parcel·la  5.2</t>
  </si>
  <si>
    <t>Parcel·la 9.1</t>
  </si>
  <si>
    <t>Parcel·la 10</t>
  </si>
  <si>
    <t xml:space="preserve">Parcel·la 15 -  CAN SERRA </t>
  </si>
  <si>
    <t xml:space="preserve">% Parcel·la sector C1 </t>
  </si>
  <si>
    <t>PP TURONS E</t>
  </si>
  <si>
    <t>Parcel·la 1 (DS Afores)</t>
  </si>
  <si>
    <t>Parcel·la 2 (Poligon 25)</t>
  </si>
  <si>
    <t>Parcel·la 29 (Poligon 25)</t>
  </si>
  <si>
    <t xml:space="preserve">% Parcel·la 1.1b - ERNEST LLUCH </t>
  </si>
  <si>
    <t>UA-84 EIX HERRERA - POLÍGON 1</t>
  </si>
  <si>
    <t>PMU-06 CAN CRUZATE</t>
  </si>
  <si>
    <t>ENDERROCAT excepte façana.</t>
  </si>
  <si>
    <t>Està previst pel mes d’abril de 2023  la seva transmissió. Aquesta operació està condicionades a l’adquisició per part d’un interessat de la totalitat de la finca 1.1b, finca que es troba fragmentada en diversos propietaris</t>
  </si>
  <si>
    <t>Parcel·la equipament A-2  (adscripcio)</t>
  </si>
  <si>
    <t>Porció de viari en cul de sac  (adscripcio)</t>
  </si>
  <si>
    <t>COMPRA</t>
  </si>
  <si>
    <t>Rust c/ de comadaran, s/n</t>
  </si>
  <si>
    <t>VALLDEIX (Poligon 3 - Parcel·la 13 i 14)</t>
  </si>
  <si>
    <t>08120A003000130000ZB, 08120A003000140000ZY</t>
  </si>
  <si>
    <t>Agrícola</t>
  </si>
  <si>
    <t>3785202DF5938N0001HH</t>
  </si>
  <si>
    <t>Av. Maresme, 94</t>
  </si>
  <si>
    <t>Av. Maresme, 110</t>
  </si>
  <si>
    <t>Av. Maresme, 54</t>
  </si>
  <si>
    <t>3077701DF5937N0000AZ</t>
  </si>
  <si>
    <t>3378804DF5937N0000MZ</t>
  </si>
  <si>
    <t>3378601DF5937N0000AZ</t>
  </si>
  <si>
    <t>C/ Palau, 37</t>
  </si>
  <si>
    <t>C/ Palau, 35</t>
  </si>
  <si>
    <t>C/ Palau, 31</t>
  </si>
  <si>
    <t>C/ El Carreró, 26</t>
  </si>
  <si>
    <t>C/ El Carreró, 28</t>
  </si>
  <si>
    <t>Cessió d’ús de 25 m2 a favor de l’Ajuntament de Mataró amb caràcter gratuït  per 10 mesos (Signat 27/4/2022)</t>
  </si>
  <si>
    <t>Actualment està tramitant-se un concurs públic per a la constitució i transmissió d’un dret de superfície sobre la finca situada al carrer Churruca,11, per a la construcció i explotació d’un edifici de 60 habitatges en règim de protecció oficial de lloguer. S’hi han presentat dos licitadors</t>
  </si>
  <si>
    <t>Escriptura de Permuta 10 Habitatges d'HPO de construccio futura (signada el 15/9/2022) amb MENCIALO per import d'1.497.000 €</t>
  </si>
  <si>
    <t>MARÇ 23</t>
  </si>
  <si>
    <t>(Informació Font: Àrea Econòmica. Data Informació: 15/3/2023)</t>
  </si>
  <si>
    <t>Edifici c. Sant Simó,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</si>
</sst>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 ;\-#,##0\ "/>
    <numFmt numFmtId="166" formatCode="0&quot; m2&quot;"/>
    <numFmt numFmtId="167" formatCode="#,##0_ ;[Red]\-#,##0\ "/>
    <numFmt numFmtId="168" formatCode="#,##0\ &quot;m2&quot;"/>
    <numFmt numFmtId="169" formatCode="#,##0\ &quot;€mes&quot;"/>
    <numFmt numFmtId="170" formatCode="#,##0.00\ &quot;€ m²&quot;"/>
    <numFmt numFmtId="171" formatCode="#,##0.00\ &quot;€&quot;"/>
    <numFmt numFmtId="172" formatCode="_(* #,##0\ &quot;pta&quot;_);_(* \(#,##0\ &quot;pta&quot;\);_(* &quot;-&quot;??\ &quot;pta&quot;_);_(@_)"/>
    <numFmt numFmtId="173" formatCode="0.0%"/>
    <numFmt numFmtId="174" formatCode="0.000%"/>
    <numFmt numFmtId="175" formatCode="#,##0.00\ &quot;m²&quot;"/>
    <numFmt numFmtId="176" formatCode="#,##0\ &quot;€&quot;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sz val="7"/>
      <name val="Verdana"/>
      <family val="2"/>
    </font>
    <font>
      <sz val="7"/>
      <color theme="0"/>
      <name val="Verdana"/>
      <family val="2"/>
    </font>
    <font>
      <sz val="7"/>
      <color theme="1"/>
      <name val="Verdana"/>
      <family val="2"/>
    </font>
    <font>
      <sz val="8"/>
      <color rgb="FF000000"/>
      <name val="Verdana"/>
      <family val="2"/>
    </font>
    <font>
      <sz val="9"/>
      <color rgb="FF000000"/>
      <name val="Verdana"/>
      <family val="2"/>
    </font>
    <font>
      <i/>
      <sz val="8"/>
      <color rgb="FF00000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  <font>
      <sz val="9"/>
      <color rgb="FFFF0000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0"/>
      <name val="Calibri"/>
      <family val="2"/>
      <scheme val="minor"/>
    </font>
    <font>
      <b/>
      <i/>
      <sz val="10"/>
      <color theme="0"/>
      <name val="Verdana"/>
      <family val="2"/>
    </font>
    <font>
      <i/>
      <sz val="7"/>
      <color rgb="FF000000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11"/>
      <color theme="1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1"/>
      <color theme="1"/>
      <name val="Tahoma"/>
      <family val="2"/>
    </font>
    <font>
      <sz val="10"/>
      <name val="Calibri"/>
      <family val="1"/>
    </font>
    <font>
      <sz val="11"/>
      <color indexed="8"/>
      <name val="Calibri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color theme="0"/>
      <name val="Verdana"/>
      <family val="2"/>
    </font>
    <font>
      <sz val="9"/>
      <color theme="0"/>
      <name val="Verdana"/>
      <family val="2"/>
    </font>
    <font>
      <b/>
      <sz val="9"/>
      <color theme="1"/>
      <name val="Verdana"/>
      <family val="2"/>
    </font>
    <font>
      <b/>
      <sz val="9"/>
      <color rgb="FFC00000"/>
      <name val="Verdana"/>
      <family val="2"/>
    </font>
    <font>
      <sz val="11"/>
      <color theme="0"/>
      <name val="Calibri"/>
      <family val="2"/>
      <scheme val="minor"/>
    </font>
    <font>
      <sz val="7"/>
      <color rgb="FFFF0000"/>
      <name val="Verdana"/>
      <family val="2"/>
    </font>
    <font>
      <sz val="8"/>
      <color theme="0" tint="-0.34998626667073579"/>
      <name val="Verdana"/>
      <family val="2"/>
    </font>
    <font>
      <sz val="12"/>
      <color theme="1"/>
      <name val="Verdana"/>
      <family val="2"/>
    </font>
    <font>
      <sz val="12"/>
      <color theme="0" tint="-0.34998626667073579"/>
      <name val="Verdana"/>
      <family val="2"/>
    </font>
    <font>
      <sz val="12"/>
      <color theme="0"/>
      <name val="Verdana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</fills>
  <borders count="141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auto="1"/>
      </left>
      <right/>
      <top style="medium">
        <color theme="0"/>
      </top>
      <bottom/>
      <diagonal/>
    </border>
    <border>
      <left/>
      <right style="medium">
        <color auto="1"/>
      </right>
      <top style="medium">
        <color theme="0"/>
      </top>
      <bottom/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0" fontId="21" fillId="0" borderId="0"/>
    <xf numFmtId="0" fontId="33" fillId="7" borderId="0" applyNumberFormat="0" applyBorder="0" applyAlignment="0" applyProtection="0"/>
    <xf numFmtId="0" fontId="34" fillId="6" borderId="57" applyNumberFormat="0" applyAlignment="0" applyProtection="0"/>
    <xf numFmtId="0" fontId="35" fillId="5" borderId="57" applyNumberFormat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2" fillId="0" borderId="0"/>
    <xf numFmtId="0" fontId="21" fillId="0" borderId="0"/>
    <xf numFmtId="0" fontId="36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172" fontId="21" fillId="0" borderId="0" applyFont="0" applyFill="0" applyBorder="0" applyAlignment="0" applyProtection="0"/>
  </cellStyleXfs>
  <cellXfs count="526">
    <xf numFmtId="0" fontId="0" fillId="0" borderId="0" xfId="0"/>
    <xf numFmtId="0" fontId="2" fillId="0" borderId="2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right" vertical="center" wrapText="1" readingOrder="1"/>
    </xf>
    <xf numFmtId="0" fontId="14" fillId="0" borderId="2" xfId="0" applyFont="1" applyBorder="1" applyAlignment="1">
      <alignment horizontal="left" vertical="center" readingOrder="1"/>
    </xf>
    <xf numFmtId="0" fontId="16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/>
    <xf numFmtId="166" fontId="14" fillId="0" borderId="0" xfId="0" applyNumberFormat="1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20" fillId="3" borderId="2" xfId="0" applyFont="1" applyFill="1" applyBorder="1" applyAlignment="1">
      <alignment horizontal="right" vertical="center" wrapText="1" readingOrder="1"/>
    </xf>
    <xf numFmtId="0" fontId="2" fillId="0" borderId="0" xfId="0" applyFont="1"/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7" fontId="23" fillId="2" borderId="41" xfId="0" applyNumberFormat="1" applyFont="1" applyFill="1" applyBorder="1" applyAlignment="1">
      <alignment horizontal="center" vertical="center" wrapText="1"/>
    </xf>
    <xf numFmtId="167" fontId="23" fillId="2" borderId="4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71" fontId="2" fillId="0" borderId="0" xfId="0" applyNumberFormat="1" applyFont="1" applyAlignment="1">
      <alignment horizontal="right" vertical="center"/>
    </xf>
    <xf numFmtId="171" fontId="0" fillId="0" borderId="0" xfId="0" applyNumberFormat="1" applyAlignment="1">
      <alignment horizontal="right"/>
    </xf>
    <xf numFmtId="0" fontId="23" fillId="2" borderId="44" xfId="0" applyFont="1" applyFill="1" applyBorder="1" applyAlignment="1">
      <alignment horizontal="center" vertical="center" wrapText="1"/>
    </xf>
    <xf numFmtId="171" fontId="23" fillId="2" borderId="44" xfId="0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/>
    <xf numFmtId="0" fontId="11" fillId="3" borderId="55" xfId="0" applyFont="1" applyFill="1" applyBorder="1" applyAlignment="1">
      <alignment horizontal="right" vertical="center" wrapText="1" readingOrder="1"/>
    </xf>
    <xf numFmtId="165" fontId="4" fillId="2" borderId="30" xfId="1" applyNumberFormat="1" applyFont="1" applyFill="1" applyBorder="1" applyAlignment="1">
      <alignment horizontal="right" vertical="center"/>
    </xf>
    <xf numFmtId="0" fontId="10" fillId="3" borderId="55" xfId="0" applyFont="1" applyFill="1" applyBorder="1" applyAlignment="1">
      <alignment horizontal="right" vertical="center" wrapText="1" readingOrder="1"/>
    </xf>
    <xf numFmtId="0" fontId="13" fillId="0" borderId="2" xfId="0" applyFont="1" applyBorder="1" applyAlignment="1">
      <alignment horizontal="left" vertical="center"/>
    </xf>
    <xf numFmtId="0" fontId="2" fillId="0" borderId="4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51" xfId="0" applyFont="1" applyBorder="1" applyAlignment="1">
      <alignment horizontal="right" vertical="center" wrapText="1" readingOrder="1"/>
    </xf>
    <xf numFmtId="44" fontId="12" fillId="0" borderId="2" xfId="2" applyFont="1" applyFill="1" applyBorder="1" applyAlignment="1">
      <alignment horizontal="right" vertical="center" wrapText="1" readingOrder="1"/>
    </xf>
    <xf numFmtId="166" fontId="14" fillId="0" borderId="0" xfId="0" applyNumberFormat="1" applyFont="1" applyAlignment="1">
      <alignment horizontal="right" vertical="center" wrapText="1" readingOrder="1"/>
    </xf>
    <xf numFmtId="0" fontId="18" fillId="0" borderId="0" xfId="0" applyFont="1" applyAlignment="1">
      <alignment horizontal="right"/>
    </xf>
    <xf numFmtId="0" fontId="22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0" borderId="2" xfId="0" applyFont="1" applyBorder="1" applyAlignment="1">
      <alignment horizontal="left" vertical="center"/>
    </xf>
    <xf numFmtId="0" fontId="24" fillId="0" borderId="0" xfId="0" applyFont="1"/>
    <xf numFmtId="0" fontId="28" fillId="2" borderId="47" xfId="0" applyFont="1" applyFill="1" applyBorder="1" applyAlignment="1">
      <alignment horizontal="right" vertical="top" wrapText="1" readingOrder="1"/>
    </xf>
    <xf numFmtId="0" fontId="15" fillId="0" borderId="0" xfId="0" applyFont="1" applyAlignment="1">
      <alignment horizontal="right" vertical="center"/>
    </xf>
    <xf numFmtId="0" fontId="26" fillId="2" borderId="46" xfId="0" applyFont="1" applyFill="1" applyBorder="1" applyAlignment="1">
      <alignment horizontal="right" vertical="top" wrapText="1" readingOrder="1"/>
    </xf>
    <xf numFmtId="0" fontId="26" fillId="2" borderId="48" xfId="3" applyFont="1" applyFill="1" applyBorder="1" applyAlignment="1">
      <alignment horizontal="right" vertical="top" wrapText="1"/>
    </xf>
    <xf numFmtId="0" fontId="30" fillId="2" borderId="49" xfId="3" applyFont="1" applyFill="1" applyBorder="1" applyAlignment="1">
      <alignment horizontal="right" vertical="top" wrapText="1"/>
    </xf>
    <xf numFmtId="0" fontId="8" fillId="0" borderId="53" xfId="0" applyFont="1" applyBorder="1" applyAlignment="1">
      <alignment horizontal="right" vertical="center" wrapText="1" readingOrder="1"/>
    </xf>
    <xf numFmtId="0" fontId="8" fillId="0" borderId="51" xfId="0" applyFont="1" applyBorder="1" applyAlignment="1">
      <alignment horizontal="right" vertical="center" wrapText="1" readingOrder="1"/>
    </xf>
    <xf numFmtId="0" fontId="8" fillId="0" borderId="5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right" vertical="center" wrapText="1" readingOrder="1"/>
    </xf>
    <xf numFmtId="9" fontId="13" fillId="4" borderId="56" xfId="3" applyNumberFormat="1" applyFont="1" applyFill="1" applyBorder="1" applyAlignment="1">
      <alignment horizontal="right"/>
    </xf>
    <xf numFmtId="9" fontId="5" fillId="4" borderId="56" xfId="3" applyNumberFormat="1" applyFont="1" applyFill="1" applyBorder="1" applyAlignment="1">
      <alignment horizontal="right"/>
    </xf>
    <xf numFmtId="9" fontId="7" fillId="4" borderId="56" xfId="3" applyNumberFormat="1" applyFont="1" applyFill="1" applyBorder="1" applyAlignment="1">
      <alignment horizontal="right"/>
    </xf>
    <xf numFmtId="44" fontId="29" fillId="0" borderId="2" xfId="2" applyFont="1" applyFill="1" applyBorder="1" applyAlignment="1">
      <alignment horizontal="right" vertical="center" wrapText="1" readingOrder="1"/>
    </xf>
    <xf numFmtId="0" fontId="18" fillId="0" borderId="45" xfId="0" applyFont="1" applyBorder="1" applyAlignment="1">
      <alignment horizontal="right"/>
    </xf>
    <xf numFmtId="0" fontId="39" fillId="0" borderId="43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 vertical="center"/>
    </xf>
    <xf numFmtId="9" fontId="16" fillId="0" borderId="56" xfId="3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168" fontId="16" fillId="0" borderId="18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169" fontId="22" fillId="0" borderId="4" xfId="0" applyNumberFormat="1" applyFont="1" applyBorder="1" applyAlignment="1">
      <alignment vertical="center"/>
    </xf>
    <xf numFmtId="0" fontId="13" fillId="0" borderId="60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168" fontId="13" fillId="0" borderId="13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169" fontId="2" fillId="0" borderId="21" xfId="0" applyNumberFormat="1" applyFont="1" applyBorder="1" applyAlignment="1">
      <alignment vertical="center"/>
    </xf>
    <xf numFmtId="170" fontId="2" fillId="0" borderId="22" xfId="0" applyNumberFormat="1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59" xfId="0" applyFont="1" applyBorder="1" applyAlignment="1">
      <alignment vertical="center"/>
    </xf>
    <xf numFmtId="168" fontId="13" fillId="0" borderId="9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169" fontId="2" fillId="0" borderId="23" xfId="0" applyNumberFormat="1" applyFont="1" applyBorder="1" applyAlignment="1">
      <alignment vertical="center"/>
    </xf>
    <xf numFmtId="170" fontId="2" fillId="0" borderId="24" xfId="0" applyNumberFormat="1" applyFont="1" applyBorder="1" applyAlignment="1">
      <alignment vertical="center"/>
    </xf>
    <xf numFmtId="0" fontId="13" fillId="0" borderId="58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168" fontId="13" fillId="0" borderId="16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170" fontId="2" fillId="0" borderId="26" xfId="0" applyNumberFormat="1" applyFont="1" applyBorder="1" applyAlignment="1">
      <alignment vertical="center"/>
    </xf>
    <xf numFmtId="0" fontId="5" fillId="0" borderId="58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169" fontId="2" fillId="0" borderId="25" xfId="0" applyNumberFormat="1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5" fillId="0" borderId="61" xfId="0" applyFont="1" applyBorder="1" applyAlignment="1">
      <alignment horizontal="left" vertical="center"/>
    </xf>
    <xf numFmtId="168" fontId="13" fillId="0" borderId="20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/>
    </xf>
    <xf numFmtId="169" fontId="13" fillId="0" borderId="23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9" fontId="16" fillId="0" borderId="4" xfId="0" applyNumberFormat="1" applyFont="1" applyBorder="1" applyAlignment="1">
      <alignment vertical="center"/>
    </xf>
    <xf numFmtId="169" fontId="2" fillId="0" borderId="27" xfId="0" applyNumberFormat="1" applyFont="1" applyBorder="1" applyAlignment="1">
      <alignment vertical="center"/>
    </xf>
    <xf numFmtId="170" fontId="2" fillId="0" borderId="28" xfId="0" applyNumberFormat="1" applyFont="1" applyBorder="1" applyAlignment="1">
      <alignment vertical="center"/>
    </xf>
    <xf numFmtId="0" fontId="18" fillId="0" borderId="0" xfId="0" applyFont="1" applyAlignment="1">
      <alignment horizontal="left"/>
    </xf>
    <xf numFmtId="0" fontId="24" fillId="0" borderId="43" xfId="0" applyFont="1" applyBorder="1" applyAlignment="1">
      <alignment vertical="center"/>
    </xf>
    <xf numFmtId="0" fontId="24" fillId="0" borderId="0" xfId="0" applyFont="1" applyAlignment="1">
      <alignment vertical="center"/>
    </xf>
    <xf numFmtId="171" fontId="24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horizontal="right"/>
    </xf>
    <xf numFmtId="0" fontId="42" fillId="2" borderId="64" xfId="0" applyFont="1" applyFill="1" applyBorder="1" applyAlignment="1">
      <alignment horizontal="center" vertical="center"/>
    </xf>
    <xf numFmtId="0" fontId="42" fillId="2" borderId="65" xfId="0" applyFont="1" applyFill="1" applyBorder="1" applyAlignment="1">
      <alignment horizontal="center" vertical="center"/>
    </xf>
    <xf numFmtId="49" fontId="43" fillId="0" borderId="18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173" fontId="24" fillId="0" borderId="18" xfId="0" applyNumberFormat="1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center" vertical="center"/>
    </xf>
    <xf numFmtId="49" fontId="43" fillId="0" borderId="69" xfId="0" applyNumberFormat="1" applyFont="1" applyBorder="1" applyAlignment="1">
      <alignment horizontal="center" vertical="center" wrapText="1"/>
    </xf>
    <xf numFmtId="3" fontId="24" fillId="0" borderId="70" xfId="0" applyNumberFormat="1" applyFont="1" applyBorder="1" applyAlignment="1">
      <alignment horizontal="center" vertical="center"/>
    </xf>
    <xf numFmtId="3" fontId="24" fillId="0" borderId="71" xfId="0" applyNumberFormat="1" applyFont="1" applyBorder="1" applyAlignment="1">
      <alignment horizontal="center" vertical="center"/>
    </xf>
    <xf numFmtId="3" fontId="24" fillId="0" borderId="72" xfId="0" applyNumberFormat="1" applyFont="1" applyBorder="1" applyAlignment="1">
      <alignment horizontal="center" vertical="center"/>
    </xf>
    <xf numFmtId="49" fontId="24" fillId="0" borderId="70" xfId="0" applyNumberFormat="1" applyFont="1" applyBorder="1" applyAlignment="1">
      <alignment horizontal="center" vertical="center"/>
    </xf>
    <xf numFmtId="49" fontId="43" fillId="0" borderId="7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3" fillId="0" borderId="29" xfId="0" applyNumberFormat="1" applyFont="1" applyBorder="1" applyAlignment="1">
      <alignment horizontal="center" vertical="center"/>
    </xf>
    <xf numFmtId="173" fontId="24" fillId="0" borderId="29" xfId="0" applyNumberFormat="1" applyFont="1" applyBorder="1" applyAlignment="1">
      <alignment horizontal="center" vertical="center"/>
    </xf>
    <xf numFmtId="3" fontId="24" fillId="0" borderId="74" xfId="0" applyNumberFormat="1" applyFont="1" applyBorder="1" applyAlignment="1">
      <alignment horizontal="center" vertical="center"/>
    </xf>
    <xf numFmtId="3" fontId="24" fillId="0" borderId="75" xfId="0" applyNumberFormat="1" applyFont="1" applyBorder="1" applyAlignment="1">
      <alignment horizontal="center" vertical="center"/>
    </xf>
    <xf numFmtId="3" fontId="24" fillId="0" borderId="76" xfId="0" applyNumberFormat="1" applyFont="1" applyBorder="1" applyAlignment="1">
      <alignment horizontal="center" vertical="center"/>
    </xf>
    <xf numFmtId="49" fontId="24" fillId="0" borderId="74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/>
    </xf>
    <xf numFmtId="3" fontId="24" fillId="0" borderId="64" xfId="0" applyNumberFormat="1" applyFont="1" applyBorder="1" applyAlignment="1">
      <alignment horizontal="center" vertical="center"/>
    </xf>
    <xf numFmtId="3" fontId="24" fillId="0" borderId="65" xfId="0" applyNumberFormat="1" applyFont="1" applyBorder="1" applyAlignment="1">
      <alignment horizontal="center" vertical="center"/>
    </xf>
    <xf numFmtId="49" fontId="24" fillId="0" borderId="62" xfId="0" applyNumberFormat="1" applyFont="1" applyBorder="1" applyAlignment="1">
      <alignment horizontal="center" vertical="center" wrapText="1"/>
    </xf>
    <xf numFmtId="49" fontId="43" fillId="0" borderId="20" xfId="0" applyNumberFormat="1" applyFont="1" applyBorder="1" applyAlignment="1">
      <alignment horizontal="center" vertical="center"/>
    </xf>
    <xf numFmtId="173" fontId="24" fillId="0" borderId="20" xfId="0" applyNumberFormat="1" applyFont="1" applyBorder="1" applyAlignment="1">
      <alignment horizontal="center" vertical="center"/>
    </xf>
    <xf numFmtId="3" fontId="24" fillId="0" borderId="20" xfId="0" applyNumberFormat="1" applyFont="1" applyBorder="1" applyAlignment="1">
      <alignment horizontal="center" vertical="center"/>
    </xf>
    <xf numFmtId="3" fontId="24" fillId="0" borderId="79" xfId="0" applyNumberFormat="1" applyFont="1" applyBorder="1" applyAlignment="1">
      <alignment horizontal="center" vertical="center"/>
    </xf>
    <xf numFmtId="3" fontId="24" fillId="0" borderId="80" xfId="0" applyNumberFormat="1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/>
    </xf>
    <xf numFmtId="49" fontId="43" fillId="0" borderId="70" xfId="0" applyNumberFormat="1" applyFont="1" applyBorder="1" applyAlignment="1">
      <alignment horizontal="center" vertical="center"/>
    </xf>
    <xf numFmtId="49" fontId="24" fillId="0" borderId="78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49" fontId="24" fillId="0" borderId="82" xfId="0" applyNumberFormat="1" applyFont="1" applyBorder="1" applyAlignment="1">
      <alignment horizontal="center" vertical="center"/>
    </xf>
    <xf numFmtId="49" fontId="43" fillId="0" borderId="83" xfId="0" applyNumberFormat="1" applyFont="1" applyBorder="1" applyAlignment="1">
      <alignment horizontal="center" vertical="center"/>
    </xf>
    <xf numFmtId="173" fontId="24" fillId="0" borderId="83" xfId="0" applyNumberFormat="1" applyFont="1" applyBorder="1" applyAlignment="1">
      <alignment horizontal="center" vertical="center"/>
    </xf>
    <xf numFmtId="3" fontId="24" fillId="0" borderId="83" xfId="0" applyNumberFormat="1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 wrapText="1"/>
    </xf>
    <xf numFmtId="3" fontId="24" fillId="0" borderId="29" xfId="0" applyNumberFormat="1" applyFont="1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171" fontId="2" fillId="0" borderId="43" xfId="0" applyNumberFormat="1" applyFont="1" applyBorder="1" applyAlignment="1">
      <alignment vertical="center"/>
    </xf>
    <xf numFmtId="171" fontId="2" fillId="0" borderId="0" xfId="0" applyNumberFormat="1" applyFont="1" applyAlignment="1">
      <alignment vertical="center"/>
    </xf>
    <xf numFmtId="171" fontId="0" fillId="0" borderId="0" xfId="0" applyNumberFormat="1"/>
    <xf numFmtId="171" fontId="23" fillId="2" borderId="44" xfId="0" applyNumberFormat="1" applyFont="1" applyFill="1" applyBorder="1" applyAlignment="1">
      <alignment horizontal="center" vertical="center" wrapText="1"/>
    </xf>
    <xf numFmtId="170" fontId="2" fillId="0" borderId="43" xfId="0" applyNumberFormat="1" applyFont="1" applyBorder="1" applyAlignment="1">
      <alignment vertical="center"/>
    </xf>
    <xf numFmtId="170" fontId="2" fillId="0" borderId="0" xfId="0" applyNumberFormat="1" applyFont="1" applyAlignment="1">
      <alignment horizontal="right" vertical="center"/>
    </xf>
    <xf numFmtId="170" fontId="0" fillId="0" borderId="0" xfId="0" applyNumberFormat="1" applyAlignment="1">
      <alignment horizontal="right"/>
    </xf>
    <xf numFmtId="170" fontId="23" fillId="2" borderId="44" xfId="0" applyNumberFormat="1" applyFont="1" applyFill="1" applyBorder="1" applyAlignment="1">
      <alignment horizontal="right" vertical="center" wrapText="1"/>
    </xf>
    <xf numFmtId="170" fontId="22" fillId="0" borderId="18" xfId="0" applyNumberFormat="1" applyFont="1" applyBorder="1" applyAlignment="1">
      <alignment horizontal="right" vertical="center" wrapText="1"/>
    </xf>
    <xf numFmtId="175" fontId="2" fillId="0" borderId="43" xfId="0" applyNumberFormat="1" applyFont="1" applyBorder="1" applyAlignment="1">
      <alignment vertical="center"/>
    </xf>
    <xf numFmtId="175" fontId="2" fillId="0" borderId="0" xfId="0" applyNumberFormat="1" applyFont="1" applyAlignment="1">
      <alignment vertical="center"/>
    </xf>
    <xf numFmtId="175" fontId="0" fillId="0" borderId="0" xfId="0" applyNumberFormat="1"/>
    <xf numFmtId="175" fontId="23" fillId="2" borderId="44" xfId="0" applyNumberFormat="1" applyFont="1" applyFill="1" applyBorder="1" applyAlignment="1">
      <alignment horizontal="center" vertical="center" wrapText="1"/>
    </xf>
    <xf numFmtId="175" fontId="2" fillId="0" borderId="18" xfId="0" applyNumberFormat="1" applyFont="1" applyBorder="1" applyAlignment="1">
      <alignment horizontal="center" vertical="center"/>
    </xf>
    <xf numFmtId="0" fontId="24" fillId="0" borderId="38" xfId="0" applyFont="1" applyBorder="1" applyAlignment="1">
      <alignment horizontal="center" wrapText="1"/>
    </xf>
    <xf numFmtId="0" fontId="24" fillId="0" borderId="38" xfId="0" applyFont="1" applyBorder="1" applyAlignment="1">
      <alignment horizontal="center"/>
    </xf>
    <xf numFmtId="0" fontId="43" fillId="0" borderId="38" xfId="0" applyFont="1" applyBorder="1" applyAlignment="1">
      <alignment horizontal="center" wrapText="1"/>
    </xf>
    <xf numFmtId="0" fontId="24" fillId="0" borderId="38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49" fontId="43" fillId="0" borderId="88" xfId="0" applyNumberFormat="1" applyFont="1" applyBorder="1" applyAlignment="1">
      <alignment horizontal="center" vertical="center"/>
    </xf>
    <xf numFmtId="49" fontId="24" fillId="0" borderId="88" xfId="0" applyNumberFormat="1" applyFont="1" applyBorder="1" applyAlignment="1">
      <alignment horizontal="center" vertical="center"/>
    </xf>
    <xf numFmtId="173" fontId="24" fillId="0" borderId="88" xfId="0" applyNumberFormat="1" applyFont="1" applyBorder="1" applyAlignment="1">
      <alignment horizontal="center" vertical="center"/>
    </xf>
    <xf numFmtId="3" fontId="24" fillId="0" borderId="88" xfId="0" applyNumberFormat="1" applyFont="1" applyBorder="1" applyAlignment="1">
      <alignment horizontal="center" vertical="center"/>
    </xf>
    <xf numFmtId="49" fontId="43" fillId="0" borderId="97" xfId="0" applyNumberFormat="1" applyFont="1" applyBorder="1" applyAlignment="1">
      <alignment horizontal="center" vertical="center"/>
    </xf>
    <xf numFmtId="49" fontId="24" fillId="0" borderId="98" xfId="0" applyNumberFormat="1" applyFont="1" applyBorder="1" applyAlignment="1">
      <alignment horizontal="center" vertical="center"/>
    </xf>
    <xf numFmtId="173" fontId="43" fillId="0" borderId="97" xfId="0" applyNumberFormat="1" applyFont="1" applyBorder="1" applyAlignment="1">
      <alignment horizontal="center" vertical="center"/>
    </xf>
    <xf numFmtId="3" fontId="24" fillId="0" borderId="97" xfId="0" applyNumberFormat="1" applyFont="1" applyBorder="1" applyAlignment="1">
      <alignment horizontal="center" vertical="center"/>
    </xf>
    <xf numFmtId="3" fontId="24" fillId="0" borderId="99" xfId="0" applyNumberFormat="1" applyFont="1" applyBorder="1" applyAlignment="1">
      <alignment horizontal="center" vertical="center"/>
    </xf>
    <xf numFmtId="3" fontId="24" fillId="0" borderId="100" xfId="0" applyNumberFormat="1" applyFont="1" applyBorder="1" applyAlignment="1">
      <alignment horizontal="center" vertical="center"/>
    </xf>
    <xf numFmtId="49" fontId="24" fillId="0" borderId="97" xfId="0" applyNumberFormat="1" applyFont="1" applyBorder="1" applyAlignment="1">
      <alignment horizontal="center" vertical="center"/>
    </xf>
    <xf numFmtId="49" fontId="43" fillId="0" borderId="105" xfId="0" applyNumberFormat="1" applyFont="1" applyBorder="1" applyAlignment="1">
      <alignment horizontal="center" vertical="center"/>
    </xf>
    <xf numFmtId="173" fontId="24" fillId="0" borderId="105" xfId="0" applyNumberFormat="1" applyFont="1" applyBorder="1" applyAlignment="1">
      <alignment horizontal="center" vertical="center"/>
    </xf>
    <xf numFmtId="3" fontId="24" fillId="0" borderId="105" xfId="0" applyNumberFormat="1" applyFont="1" applyBorder="1" applyAlignment="1">
      <alignment horizontal="center" vertical="center"/>
    </xf>
    <xf numFmtId="49" fontId="43" fillId="0" borderId="108" xfId="0" applyNumberFormat="1" applyFont="1" applyBorder="1" applyAlignment="1">
      <alignment horizontal="center" vertical="center"/>
    </xf>
    <xf numFmtId="49" fontId="24" fillId="0" borderId="106" xfId="0" applyNumberFormat="1" applyFont="1" applyBorder="1" applyAlignment="1">
      <alignment horizontal="center" vertical="center"/>
    </xf>
    <xf numFmtId="49" fontId="24" fillId="0" borderId="113" xfId="0" applyNumberFormat="1" applyFont="1" applyBorder="1" applyAlignment="1">
      <alignment horizontal="center" vertical="center"/>
    </xf>
    <xf numFmtId="49" fontId="43" fillId="0" borderId="114" xfId="0" applyNumberFormat="1" applyFont="1" applyBorder="1" applyAlignment="1">
      <alignment horizontal="center" vertical="center"/>
    </xf>
    <xf numFmtId="173" fontId="24" fillId="0" borderId="114" xfId="0" applyNumberFormat="1" applyFont="1" applyBorder="1" applyAlignment="1">
      <alignment horizontal="center" vertical="center"/>
    </xf>
    <xf numFmtId="3" fontId="24" fillId="0" borderId="114" xfId="0" applyNumberFormat="1" applyFont="1" applyBorder="1" applyAlignment="1">
      <alignment horizontal="center" vertical="center"/>
    </xf>
    <xf numFmtId="0" fontId="24" fillId="0" borderId="117" xfId="0" applyFont="1" applyBorder="1" applyAlignment="1">
      <alignment horizontal="center" vertical="center" wrapText="1"/>
    </xf>
    <xf numFmtId="49" fontId="24" fillId="0" borderId="118" xfId="0" applyNumberFormat="1" applyFont="1" applyBorder="1" applyAlignment="1">
      <alignment horizontal="center" vertical="center" wrapText="1"/>
    </xf>
    <xf numFmtId="174" fontId="24" fillId="0" borderId="88" xfId="0" applyNumberFormat="1" applyFont="1" applyBorder="1" applyAlignment="1">
      <alignment horizontal="center" vertical="center"/>
    </xf>
    <xf numFmtId="3" fontId="24" fillId="0" borderId="119" xfId="0" applyNumberFormat="1" applyFont="1" applyBorder="1" applyAlignment="1">
      <alignment horizontal="center" vertical="center"/>
    </xf>
    <xf numFmtId="3" fontId="24" fillId="0" borderId="120" xfId="0" applyNumberFormat="1" applyFont="1" applyBorder="1" applyAlignment="1">
      <alignment horizontal="center" vertical="center"/>
    </xf>
    <xf numFmtId="0" fontId="24" fillId="0" borderId="43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4" fillId="0" borderId="8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 wrapText="1"/>
    </xf>
    <xf numFmtId="0" fontId="43" fillId="0" borderId="109" xfId="0" applyFont="1" applyBorder="1" applyAlignment="1">
      <alignment horizontal="center" vertical="center" wrapText="1"/>
    </xf>
    <xf numFmtId="49" fontId="43" fillId="0" borderId="44" xfId="0" applyNumberFormat="1" applyFont="1" applyBorder="1" applyAlignment="1">
      <alignment horizontal="center" vertical="center" wrapText="1"/>
    </xf>
    <xf numFmtId="49" fontId="24" fillId="0" borderId="63" xfId="0" applyNumberFormat="1" applyFont="1" applyBorder="1" applyAlignment="1">
      <alignment horizontal="center" vertical="center"/>
    </xf>
    <xf numFmtId="49" fontId="43" fillId="0" borderId="44" xfId="0" applyNumberFormat="1" applyFont="1" applyBorder="1" applyAlignment="1">
      <alignment horizontal="center" vertical="center"/>
    </xf>
    <xf numFmtId="173" fontId="24" fillId="0" borderId="44" xfId="0" applyNumberFormat="1" applyFont="1" applyBorder="1" applyAlignment="1">
      <alignment horizontal="center" vertical="center"/>
    </xf>
    <xf numFmtId="49" fontId="17" fillId="0" borderId="83" xfId="0" applyNumberFormat="1" applyFont="1" applyBorder="1" applyAlignment="1">
      <alignment horizontal="center" vertical="center"/>
    </xf>
    <xf numFmtId="49" fontId="24" fillId="0" borderId="82" xfId="0" applyNumberFormat="1" applyFont="1" applyBorder="1" applyAlignment="1">
      <alignment horizontal="center" vertical="center" wrapText="1"/>
    </xf>
    <xf numFmtId="3" fontId="24" fillId="0" borderId="122" xfId="0" applyNumberFormat="1" applyFont="1" applyBorder="1" applyAlignment="1">
      <alignment horizontal="center" vertical="center"/>
    </xf>
    <xf numFmtId="3" fontId="24" fillId="0" borderId="123" xfId="0" applyNumberFormat="1" applyFont="1" applyBorder="1" applyAlignment="1">
      <alignment horizontal="center" vertical="center"/>
    </xf>
    <xf numFmtId="49" fontId="24" fillId="0" borderId="83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24" fillId="0" borderId="43" xfId="0" applyFont="1" applyBorder="1" applyAlignment="1">
      <alignment horizontal="left" vertical="center"/>
    </xf>
    <xf numFmtId="171" fontId="24" fillId="0" borderId="0" xfId="0" applyNumberFormat="1" applyFont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24" fillId="0" borderId="89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110" xfId="0" applyFont="1" applyBorder="1" applyAlignment="1">
      <alignment horizontal="left" vertical="center"/>
    </xf>
    <xf numFmtId="0" fontId="44" fillId="0" borderId="4" xfId="0" applyFont="1" applyBorder="1" applyAlignment="1">
      <alignment horizontal="left" vertical="center"/>
    </xf>
    <xf numFmtId="0" fontId="18" fillId="0" borderId="38" xfId="0" applyFont="1" applyBorder="1" applyAlignment="1">
      <alignment horizontal="left"/>
    </xf>
    <xf numFmtId="0" fontId="24" fillId="0" borderId="90" xfId="0" applyFont="1" applyBorder="1" applyAlignment="1">
      <alignment horizontal="left"/>
    </xf>
    <xf numFmtId="0" fontId="24" fillId="0" borderId="91" xfId="0" applyFont="1" applyBorder="1" applyAlignment="1">
      <alignment horizontal="left"/>
    </xf>
    <xf numFmtId="0" fontId="24" fillId="0" borderId="9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45" xfId="0" applyFont="1" applyBorder="1" applyAlignment="1">
      <alignment horizontal="left"/>
    </xf>
    <xf numFmtId="0" fontId="24" fillId="0" borderId="115" xfId="0" applyFont="1" applyBorder="1" applyAlignment="1">
      <alignment horizontal="left" vertical="center"/>
    </xf>
    <xf numFmtId="0" fontId="24" fillId="0" borderId="116" xfId="0" applyFont="1" applyBorder="1" applyAlignment="1">
      <alignment horizontal="left"/>
    </xf>
    <xf numFmtId="0" fontId="24" fillId="0" borderId="37" xfId="0" applyFont="1" applyBorder="1" applyAlignment="1">
      <alignment horizontal="left" vertical="center"/>
    </xf>
    <xf numFmtId="0" fontId="24" fillId="0" borderId="121" xfId="0" applyFont="1" applyBorder="1" applyAlignment="1">
      <alignment horizontal="left"/>
    </xf>
    <xf numFmtId="0" fontId="43" fillId="0" borderId="38" xfId="0" applyFont="1" applyBorder="1"/>
    <xf numFmtId="0" fontId="43" fillId="0" borderId="104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108" xfId="0" applyFont="1" applyBorder="1" applyAlignment="1">
      <alignment horizontal="center" vertical="center"/>
    </xf>
    <xf numFmtId="171" fontId="24" fillId="0" borderId="0" xfId="0" applyNumberFormat="1" applyFont="1" applyAlignment="1">
      <alignment horizontal="right" vertical="center" wrapText="1"/>
    </xf>
    <xf numFmtId="0" fontId="43" fillId="0" borderId="38" xfId="0" applyFont="1" applyBorder="1" applyAlignment="1">
      <alignment horizontal="left" vertical="center" wrapText="1"/>
    </xf>
    <xf numFmtId="0" fontId="24" fillId="0" borderId="88" xfId="0" applyFont="1" applyBorder="1" applyAlignment="1">
      <alignment vertical="center" wrapText="1"/>
    </xf>
    <xf numFmtId="0" fontId="24" fillId="0" borderId="73" xfId="0" applyFont="1" applyBorder="1" applyAlignment="1">
      <alignment vertical="center" wrapText="1"/>
    </xf>
    <xf numFmtId="0" fontId="24" fillId="0" borderId="77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101" xfId="0" applyFont="1" applyBorder="1" applyAlignment="1">
      <alignment vertical="center" wrapText="1"/>
    </xf>
    <xf numFmtId="0" fontId="24" fillId="0" borderId="117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84" xfId="0" applyFont="1" applyBorder="1" applyAlignment="1">
      <alignment vertical="center" wrapText="1"/>
    </xf>
    <xf numFmtId="0" fontId="24" fillId="0" borderId="89" xfId="0" applyFont="1" applyBorder="1" applyAlignment="1">
      <alignment vertical="center" wrapText="1"/>
    </xf>
    <xf numFmtId="0" fontId="24" fillId="0" borderId="114" xfId="0" applyFont="1" applyBorder="1" applyAlignment="1">
      <alignment vertical="center" wrapText="1"/>
    </xf>
    <xf numFmtId="0" fontId="24" fillId="0" borderId="58" xfId="0" applyFont="1" applyBorder="1" applyAlignment="1">
      <alignment vertical="center" wrapText="1"/>
    </xf>
    <xf numFmtId="170" fontId="2" fillId="0" borderId="5" xfId="0" applyNumberFormat="1" applyFont="1" applyBorder="1" applyAlignment="1">
      <alignment vertical="center"/>
    </xf>
    <xf numFmtId="170" fontId="13" fillId="0" borderId="5" xfId="0" applyNumberFormat="1" applyFont="1" applyBorder="1" applyAlignment="1">
      <alignment vertical="center"/>
    </xf>
    <xf numFmtId="0" fontId="13" fillId="0" borderId="66" xfId="0" applyFont="1" applyBorder="1" applyAlignment="1">
      <alignment vertical="center"/>
    </xf>
    <xf numFmtId="168" fontId="13" fillId="0" borderId="66" xfId="0" applyNumberFormat="1" applyFont="1" applyBorder="1" applyAlignment="1">
      <alignment horizontal="right" vertical="center"/>
    </xf>
    <xf numFmtId="0" fontId="5" fillId="0" borderId="66" xfId="0" applyFont="1" applyBorder="1" applyAlignment="1">
      <alignment horizontal="left" vertical="center"/>
    </xf>
    <xf numFmtId="169" fontId="2" fillId="0" borderId="66" xfId="0" applyNumberFormat="1" applyFont="1" applyBorder="1" applyAlignment="1">
      <alignment vertical="center"/>
    </xf>
    <xf numFmtId="170" fontId="2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0" fontId="16" fillId="0" borderId="66" xfId="0" applyFont="1" applyBorder="1" applyAlignment="1">
      <alignment vertical="center"/>
    </xf>
    <xf numFmtId="168" fontId="16" fillId="0" borderId="66" xfId="0" applyNumberFormat="1" applyFont="1" applyBorder="1" applyAlignment="1">
      <alignment horizontal="right" vertical="center"/>
    </xf>
    <xf numFmtId="169" fontId="22" fillId="0" borderId="66" xfId="0" applyNumberFormat="1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168" fontId="13" fillId="0" borderId="37" xfId="0" applyNumberFormat="1" applyFont="1" applyBorder="1" applyAlignment="1">
      <alignment horizontal="right" vertical="center"/>
    </xf>
    <xf numFmtId="0" fontId="5" fillId="0" borderId="37" xfId="0" applyFont="1" applyBorder="1" applyAlignment="1">
      <alignment horizontal="left" vertical="center"/>
    </xf>
    <xf numFmtId="169" fontId="2" fillId="0" borderId="37" xfId="0" applyNumberFormat="1" applyFont="1" applyBorder="1" applyAlignment="1">
      <alignment horizontal="right" vertical="center"/>
    </xf>
    <xf numFmtId="170" fontId="2" fillId="0" borderId="37" xfId="0" applyNumberFormat="1" applyFont="1" applyBorder="1" applyAlignment="1">
      <alignment vertical="center"/>
    </xf>
    <xf numFmtId="0" fontId="24" fillId="0" borderId="44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73" fontId="43" fillId="0" borderId="44" xfId="0" applyNumberFormat="1" applyFont="1" applyBorder="1" applyAlignment="1">
      <alignment horizontal="center" vertical="center"/>
    </xf>
    <xf numFmtId="3" fontId="24" fillId="0" borderId="44" xfId="0" applyNumberFormat="1" applyFont="1" applyBorder="1" applyAlignment="1">
      <alignment horizontal="center" vertical="center"/>
    </xf>
    <xf numFmtId="3" fontId="24" fillId="0" borderId="126" xfId="0" applyNumberFormat="1" applyFont="1" applyBorder="1" applyAlignment="1">
      <alignment horizontal="center" vertical="center"/>
    </xf>
    <xf numFmtId="3" fontId="24" fillId="0" borderId="127" xfId="0" applyNumberFormat="1" applyFont="1" applyBorder="1" applyAlignment="1">
      <alignment horizontal="center" vertical="center"/>
    </xf>
    <xf numFmtId="49" fontId="24" fillId="0" borderId="44" xfId="0" applyNumberFormat="1" applyFont="1" applyBorder="1" applyAlignment="1">
      <alignment horizontal="center" vertical="center"/>
    </xf>
    <xf numFmtId="0" fontId="24" fillId="0" borderId="60" xfId="0" applyFont="1" applyBorder="1" applyAlignment="1">
      <alignment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3" fontId="24" fillId="0" borderId="128" xfId="0" applyNumberFormat="1" applyFont="1" applyBorder="1" applyAlignment="1">
      <alignment horizontal="center" vertical="center"/>
    </xf>
    <xf numFmtId="3" fontId="24" fillId="0" borderId="129" xfId="0" applyNumberFormat="1" applyFont="1" applyBorder="1" applyAlignment="1">
      <alignment horizontal="center" vertical="center"/>
    </xf>
    <xf numFmtId="169" fontId="13" fillId="0" borderId="23" xfId="0" applyNumberFormat="1" applyFont="1" applyBorder="1" applyAlignment="1">
      <alignment horizontal="right" vertical="center"/>
    </xf>
    <xf numFmtId="170" fontId="2" fillId="0" borderId="24" xfId="0" applyNumberFormat="1" applyFont="1" applyBorder="1" applyAlignment="1">
      <alignment horizontal="right" vertical="center"/>
    </xf>
    <xf numFmtId="171" fontId="24" fillId="0" borderId="43" xfId="0" applyNumberFormat="1" applyFont="1" applyBorder="1" applyAlignment="1">
      <alignment vertical="center" wrapText="1"/>
    </xf>
    <xf numFmtId="171" fontId="24" fillId="0" borderId="0" xfId="0" applyNumberFormat="1" applyFont="1" applyAlignment="1">
      <alignment vertical="center" wrapText="1"/>
    </xf>
    <xf numFmtId="171" fontId="24" fillId="0" borderId="0" xfId="0" applyNumberFormat="1" applyFont="1" applyAlignment="1">
      <alignment wrapText="1"/>
    </xf>
    <xf numFmtId="171" fontId="43" fillId="0" borderId="38" xfId="0" applyNumberFormat="1" applyFont="1" applyBorder="1" applyAlignment="1">
      <alignment horizontal="left" vertical="center" wrapText="1"/>
    </xf>
    <xf numFmtId="176" fontId="24" fillId="0" borderId="4" xfId="0" applyNumberFormat="1" applyFont="1" applyBorder="1" applyAlignment="1">
      <alignment vertical="center" wrapText="1"/>
    </xf>
    <xf numFmtId="176" fontId="24" fillId="0" borderId="58" xfId="0" applyNumberFormat="1" applyFont="1" applyBorder="1" applyAlignment="1">
      <alignment vertical="center" wrapText="1"/>
    </xf>
    <xf numFmtId="176" fontId="24" fillId="0" borderId="19" xfId="0" applyNumberFormat="1" applyFont="1" applyBorder="1" applyAlignment="1">
      <alignment vertical="center" wrapText="1"/>
    </xf>
    <xf numFmtId="176" fontId="24" fillId="0" borderId="117" xfId="0" applyNumberFormat="1" applyFont="1" applyBorder="1" applyAlignment="1">
      <alignment vertical="center" wrapText="1"/>
    </xf>
    <xf numFmtId="176" fontId="24" fillId="0" borderId="4" xfId="0" applyNumberFormat="1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/>
    </xf>
    <xf numFmtId="0" fontId="23" fillId="2" borderId="18" xfId="0" applyFont="1" applyFill="1" applyBorder="1" applyAlignment="1">
      <alignment vertical="center"/>
    </xf>
    <xf numFmtId="171" fontId="2" fillId="0" borderId="18" xfId="0" applyNumberFormat="1" applyFont="1" applyBorder="1" applyAlignment="1">
      <alignment horizontal="right" vertical="center"/>
    </xf>
    <xf numFmtId="171" fontId="22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47" fillId="0" borderId="43" xfId="0" applyFont="1" applyBorder="1" applyAlignment="1">
      <alignment vertical="center" wrapText="1"/>
    </xf>
    <xf numFmtId="0" fontId="47" fillId="0" borderId="0" xfId="0" applyFont="1" applyAlignment="1">
      <alignment vertical="center" wrapText="1"/>
    </xf>
    <xf numFmtId="0" fontId="47" fillId="0" borderId="0" xfId="0" applyFont="1" applyAlignment="1">
      <alignment wrapText="1"/>
    </xf>
    <xf numFmtId="167" fontId="47" fillId="2" borderId="38" xfId="0" applyNumberFormat="1" applyFont="1" applyFill="1" applyBorder="1" applyAlignment="1">
      <alignment horizontal="center" vertical="center" wrapText="1"/>
    </xf>
    <xf numFmtId="167" fontId="47" fillId="2" borderId="37" xfId="0" applyNumberFormat="1" applyFont="1" applyFill="1" applyBorder="1" applyAlignment="1">
      <alignment horizontal="center" vertical="center" wrapText="1"/>
    </xf>
    <xf numFmtId="0" fontId="47" fillId="0" borderId="38" xfId="0" applyFont="1" applyBorder="1" applyAlignment="1">
      <alignment horizontal="center" wrapText="1"/>
    </xf>
    <xf numFmtId="0" fontId="47" fillId="0" borderId="88" xfId="0" applyFont="1" applyBorder="1" applyAlignment="1">
      <alignment horizontal="center" vertical="center" wrapText="1"/>
    </xf>
    <xf numFmtId="0" fontId="47" fillId="0" borderId="44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7" fillId="0" borderId="97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49" fontId="47" fillId="0" borderId="111" xfId="0" applyNumberFormat="1" applyFont="1" applyBorder="1" applyAlignment="1">
      <alignment horizontal="center" vertical="top" wrapText="1"/>
    </xf>
    <xf numFmtId="49" fontId="47" fillId="0" borderId="62" xfId="0" applyNumberFormat="1" applyFont="1" applyBorder="1" applyAlignment="1">
      <alignment horizontal="center" vertical="top" wrapText="1"/>
    </xf>
    <xf numFmtId="49" fontId="47" fillId="0" borderId="109" xfId="0" applyNumberFormat="1" applyFont="1" applyBorder="1" applyAlignment="1">
      <alignment horizontal="center" vertical="top" wrapText="1"/>
    </xf>
    <xf numFmtId="0" fontId="47" fillId="0" borderId="117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7" fillId="0" borderId="109" xfId="0" applyFont="1" applyBorder="1" applyAlignment="1">
      <alignment horizontal="center" vertical="center" wrapText="1"/>
    </xf>
    <xf numFmtId="49" fontId="24" fillId="0" borderId="88" xfId="0" applyNumberFormat="1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4" fillId="0" borderId="63" xfId="0" applyNumberFormat="1" applyFont="1" applyBorder="1" applyAlignment="1">
      <alignment horizontal="center" vertical="center" wrapText="1"/>
    </xf>
    <xf numFmtId="49" fontId="24" fillId="0" borderId="106" xfId="0" applyNumberFormat="1" applyFont="1" applyBorder="1" applyAlignment="1">
      <alignment horizontal="center" vertical="center" wrapText="1"/>
    </xf>
    <xf numFmtId="49" fontId="24" fillId="0" borderId="78" xfId="0" applyNumberFormat="1" applyFont="1" applyBorder="1" applyAlignment="1">
      <alignment horizontal="center" vertical="center" wrapText="1"/>
    </xf>
    <xf numFmtId="49" fontId="24" fillId="0" borderId="113" xfId="0" applyNumberFormat="1" applyFont="1" applyBorder="1" applyAlignment="1">
      <alignment horizontal="center" vertical="center" wrapText="1"/>
    </xf>
    <xf numFmtId="171" fontId="4" fillId="2" borderId="58" xfId="0" applyNumberFormat="1" applyFont="1" applyFill="1" applyBorder="1" applyAlignment="1">
      <alignment horizontal="center" vertical="center" wrapText="1"/>
    </xf>
    <xf numFmtId="176" fontId="24" fillId="0" borderId="19" xfId="0" applyNumberFormat="1" applyFont="1" applyBorder="1" applyAlignment="1">
      <alignment horizontal="center" vertical="center" wrapText="1"/>
    </xf>
    <xf numFmtId="176" fontId="24" fillId="0" borderId="58" xfId="0" applyNumberFormat="1" applyFont="1" applyBorder="1" applyAlignment="1">
      <alignment horizontal="center" vertical="center" wrapText="1"/>
    </xf>
    <xf numFmtId="176" fontId="24" fillId="0" borderId="60" xfId="0" applyNumberFormat="1" applyFont="1" applyBorder="1" applyAlignment="1">
      <alignment horizontal="center" vertical="center" wrapText="1"/>
    </xf>
    <xf numFmtId="176" fontId="24" fillId="0" borderId="101" xfId="0" applyNumberFormat="1" applyFont="1" applyBorder="1" applyAlignment="1">
      <alignment horizontal="center" vertical="center" wrapText="1"/>
    </xf>
    <xf numFmtId="176" fontId="24" fillId="0" borderId="84" xfId="0" applyNumberFormat="1" applyFont="1" applyBorder="1" applyAlignment="1">
      <alignment horizontal="center" vertical="center" wrapText="1"/>
    </xf>
    <xf numFmtId="176" fontId="24" fillId="0" borderId="117" xfId="0" applyNumberFormat="1" applyFont="1" applyBorder="1" applyAlignment="1">
      <alignment horizontal="center" vertical="center" wrapText="1"/>
    </xf>
    <xf numFmtId="173" fontId="24" fillId="0" borderId="70" xfId="0" applyNumberFormat="1" applyFont="1" applyBorder="1" applyAlignment="1">
      <alignment horizontal="center" vertical="center"/>
    </xf>
    <xf numFmtId="0" fontId="24" fillId="0" borderId="117" xfId="0" applyFont="1" applyBorder="1" applyAlignment="1">
      <alignment horizontal="left" vertical="center"/>
    </xf>
    <xf numFmtId="0" fontId="48" fillId="0" borderId="0" xfId="0" applyFont="1"/>
    <xf numFmtId="0" fontId="48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48" fillId="0" borderId="0" xfId="0" applyFont="1" applyAlignment="1">
      <alignment horizontal="left"/>
    </xf>
    <xf numFmtId="176" fontId="50" fillId="2" borderId="18" xfId="0" applyNumberFormat="1" applyFont="1" applyFill="1" applyBorder="1" applyAlignment="1">
      <alignment vertical="center"/>
    </xf>
    <xf numFmtId="176" fontId="48" fillId="0" borderId="0" xfId="0" applyNumberFormat="1" applyFont="1" applyAlignment="1">
      <alignment wrapText="1"/>
    </xf>
    <xf numFmtId="49" fontId="43" fillId="0" borderId="97" xfId="0" applyNumberFormat="1" applyFont="1" applyBorder="1" applyAlignment="1">
      <alignment horizontal="center" vertical="center" wrapText="1"/>
    </xf>
    <xf numFmtId="49" fontId="24" fillId="0" borderId="108" xfId="0" applyNumberFormat="1" applyFont="1" applyBorder="1" applyAlignment="1">
      <alignment horizontal="center" vertical="center"/>
    </xf>
    <xf numFmtId="0" fontId="22" fillId="0" borderId="96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176" fontId="3" fillId="0" borderId="101" xfId="0" applyNumberFormat="1" applyFont="1" applyBorder="1" applyAlignment="1">
      <alignment vertical="center" wrapText="1"/>
    </xf>
    <xf numFmtId="176" fontId="3" fillId="0" borderId="58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vertical="center" wrapText="1"/>
    </xf>
    <xf numFmtId="176" fontId="3" fillId="0" borderId="84" xfId="0" applyNumberFormat="1" applyFont="1" applyBorder="1" applyAlignment="1">
      <alignment vertical="center" wrapText="1"/>
    </xf>
    <xf numFmtId="176" fontId="3" fillId="0" borderId="89" xfId="0" applyNumberFormat="1" applyFont="1" applyBorder="1" applyAlignment="1">
      <alignment vertical="center" wrapText="1"/>
    </xf>
    <xf numFmtId="176" fontId="3" fillId="0" borderId="85" xfId="0" applyNumberFormat="1" applyFont="1" applyBorder="1" applyAlignment="1">
      <alignment vertical="center" wrapText="1"/>
    </xf>
    <xf numFmtId="176" fontId="3" fillId="0" borderId="110" xfId="0" applyNumberFormat="1" applyFont="1" applyBorder="1" applyAlignment="1">
      <alignment vertical="center" wrapText="1"/>
    </xf>
    <xf numFmtId="0" fontId="47" fillId="0" borderId="63" xfId="0" applyFont="1" applyBorder="1" applyAlignment="1">
      <alignment horizontal="center" vertical="center" wrapText="1"/>
    </xf>
    <xf numFmtId="0" fontId="47" fillId="0" borderId="62" xfId="0" applyFont="1" applyBorder="1" applyAlignment="1">
      <alignment horizontal="center" vertical="center" wrapText="1"/>
    </xf>
    <xf numFmtId="49" fontId="43" fillId="0" borderId="44" xfId="0" applyNumberFormat="1" applyFont="1" applyBorder="1" applyAlignment="1">
      <alignment horizontal="center"/>
    </xf>
    <xf numFmtId="10" fontId="24" fillId="0" borderId="20" xfId="0" applyNumberFormat="1" applyFont="1" applyBorder="1" applyAlignment="1">
      <alignment horizontal="center" vertical="center"/>
    </xf>
    <xf numFmtId="176" fontId="3" fillId="0" borderId="88" xfId="0" applyNumberFormat="1" applyFont="1" applyBorder="1" applyAlignment="1">
      <alignment vertical="center" wrapText="1"/>
    </xf>
    <xf numFmtId="176" fontId="3" fillId="0" borderId="73" xfId="0" applyNumberFormat="1" applyFont="1" applyBorder="1" applyAlignment="1">
      <alignment vertical="center" wrapText="1"/>
    </xf>
    <xf numFmtId="176" fontId="3" fillId="0" borderId="77" xfId="0" applyNumberFormat="1" applyFont="1" applyBorder="1" applyAlignment="1">
      <alignment vertical="center" wrapText="1"/>
    </xf>
    <xf numFmtId="176" fontId="3" fillId="0" borderId="60" xfId="0" applyNumberFormat="1" applyFont="1" applyBorder="1" applyAlignment="1">
      <alignment vertical="center" wrapText="1"/>
    </xf>
    <xf numFmtId="176" fontId="3" fillId="0" borderId="117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horizontal="right" vertical="center" wrapText="1"/>
    </xf>
    <xf numFmtId="173" fontId="24" fillId="0" borderId="108" xfId="0" applyNumberFormat="1" applyFont="1" applyBorder="1" applyAlignment="1">
      <alignment horizontal="center" vertical="center"/>
    </xf>
    <xf numFmtId="3" fontId="24" fillId="0" borderId="108" xfId="0" applyNumberFormat="1" applyFont="1" applyBorder="1" applyAlignment="1">
      <alignment horizontal="center" vertical="center"/>
    </xf>
    <xf numFmtId="0" fontId="24" fillId="0" borderId="108" xfId="0" applyFont="1" applyBorder="1" applyAlignment="1">
      <alignment vertical="center" wrapText="1"/>
    </xf>
    <xf numFmtId="176" fontId="24" fillId="0" borderId="110" xfId="0" applyNumberFormat="1" applyFont="1" applyBorder="1" applyAlignment="1">
      <alignment horizontal="center" vertical="center" wrapText="1"/>
    </xf>
    <xf numFmtId="49" fontId="47" fillId="0" borderId="69" xfId="0" applyNumberFormat="1" applyFont="1" applyBorder="1" applyAlignment="1">
      <alignment horizontal="center" vertical="center" wrapText="1"/>
    </xf>
    <xf numFmtId="49" fontId="43" fillId="0" borderId="69" xfId="0" applyNumberFormat="1" applyFont="1" applyBorder="1" applyAlignment="1">
      <alignment horizontal="center" vertical="center"/>
    </xf>
    <xf numFmtId="49" fontId="24" fillId="0" borderId="133" xfId="0" applyNumberFormat="1" applyFont="1" applyBorder="1" applyAlignment="1">
      <alignment horizontal="center" vertical="center"/>
    </xf>
    <xf numFmtId="49" fontId="24" fillId="0" borderId="133" xfId="0" applyNumberFormat="1" applyFont="1" applyBorder="1" applyAlignment="1">
      <alignment horizontal="center" vertical="center" wrapText="1"/>
    </xf>
    <xf numFmtId="49" fontId="43" fillId="0" borderId="69" xfId="0" applyNumberFormat="1" applyFont="1" applyBorder="1" applyAlignment="1">
      <alignment horizontal="center"/>
    </xf>
    <xf numFmtId="10" fontId="24" fillId="0" borderId="69" xfId="0" applyNumberFormat="1" applyFont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3" fontId="24" fillId="0" borderId="134" xfId="0" applyNumberFormat="1" applyFont="1" applyBorder="1" applyAlignment="1">
      <alignment horizontal="center" vertical="center"/>
    </xf>
    <xf numFmtId="49" fontId="24" fillId="0" borderId="69" xfId="0" applyNumberFormat="1" applyFont="1" applyBorder="1" applyAlignment="1">
      <alignment horizontal="center" vertical="center"/>
    </xf>
    <xf numFmtId="0" fontId="24" fillId="0" borderId="67" xfId="0" applyFont="1" applyBorder="1" applyAlignment="1">
      <alignment vertical="center" wrapText="1"/>
    </xf>
    <xf numFmtId="176" fontId="3" fillId="0" borderId="67" xfId="0" applyNumberFormat="1" applyFont="1" applyBorder="1" applyAlignment="1">
      <alignment vertical="center" wrapText="1"/>
    </xf>
    <xf numFmtId="176" fontId="24" fillId="0" borderId="67" xfId="0" applyNumberFormat="1" applyFont="1" applyBorder="1" applyAlignment="1">
      <alignment horizontal="center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93" xfId="0" applyFont="1" applyBorder="1" applyAlignment="1">
      <alignment horizontal="left" vertical="center" wrapText="1"/>
    </xf>
    <xf numFmtId="49" fontId="47" fillId="0" borderId="83" xfId="0" applyNumberFormat="1" applyFont="1" applyBorder="1" applyAlignment="1">
      <alignment horizontal="center" vertical="center" wrapText="1"/>
    </xf>
    <xf numFmtId="49" fontId="43" fillId="0" borderId="83" xfId="0" applyNumberFormat="1" applyFont="1" applyBorder="1" applyAlignment="1">
      <alignment horizontal="center"/>
    </xf>
    <xf numFmtId="10" fontId="24" fillId="0" borderId="83" xfId="0" applyNumberFormat="1" applyFont="1" applyBorder="1" applyAlignment="1">
      <alignment horizontal="center" vertical="center"/>
    </xf>
    <xf numFmtId="3" fontId="24" fillId="0" borderId="124" xfId="0" applyNumberFormat="1" applyFont="1" applyBorder="1" applyAlignment="1">
      <alignment horizontal="center" vertical="center"/>
    </xf>
    <xf numFmtId="0" fontId="3" fillId="0" borderId="84" xfId="0" applyFont="1" applyBorder="1" applyAlignment="1">
      <alignment horizontal="left" vertical="center" wrapText="1"/>
    </xf>
    <xf numFmtId="0" fontId="3" fillId="0" borderId="124" xfId="0" applyFont="1" applyBorder="1" applyAlignment="1">
      <alignment horizontal="left" vertical="center" wrapText="1"/>
    </xf>
    <xf numFmtId="0" fontId="3" fillId="0" borderId="125" xfId="0" applyFont="1" applyBorder="1" applyAlignment="1">
      <alignment horizontal="left" vertical="center" wrapText="1"/>
    </xf>
    <xf numFmtId="0" fontId="47" fillId="0" borderId="69" xfId="0" applyFont="1" applyBorder="1" applyAlignment="1">
      <alignment horizontal="center" vertical="center" wrapText="1"/>
    </xf>
    <xf numFmtId="0" fontId="47" fillId="0" borderId="83" xfId="0" applyFont="1" applyBorder="1" applyAlignment="1">
      <alignment horizontal="center" vertical="center" wrapText="1"/>
    </xf>
    <xf numFmtId="49" fontId="43" fillId="0" borderId="63" xfId="0" applyNumberFormat="1" applyFont="1" applyBorder="1" applyAlignment="1">
      <alignment horizontal="center" vertical="center" wrapText="1"/>
    </xf>
    <xf numFmtId="49" fontId="47" fillId="0" borderId="114" xfId="0" applyNumberFormat="1" applyFont="1" applyBorder="1" applyAlignment="1">
      <alignment horizontal="center" vertical="center" wrapText="1"/>
    </xf>
    <xf numFmtId="0" fontId="47" fillId="0" borderId="114" xfId="0" applyFont="1" applyBorder="1" applyAlignment="1">
      <alignment horizontal="center" vertical="center" wrapText="1"/>
    </xf>
    <xf numFmtId="49" fontId="43" fillId="0" borderId="114" xfId="0" applyNumberFormat="1" applyFont="1" applyBorder="1" applyAlignment="1">
      <alignment horizontal="center"/>
    </xf>
    <xf numFmtId="10" fontId="24" fillId="0" borderId="114" xfId="0" applyNumberFormat="1" applyFont="1" applyBorder="1" applyAlignment="1">
      <alignment horizontal="center" vertical="center"/>
    </xf>
    <xf numFmtId="3" fontId="24" fillId="0" borderId="137" xfId="0" applyNumberFormat="1" applyFont="1" applyBorder="1" applyAlignment="1">
      <alignment horizontal="center" vertical="center"/>
    </xf>
    <xf numFmtId="3" fontId="24" fillId="0" borderId="138" xfId="0" applyNumberFormat="1" applyFont="1" applyBorder="1" applyAlignment="1">
      <alignment horizontal="center" vertical="center"/>
    </xf>
    <xf numFmtId="49" fontId="24" fillId="0" borderId="114" xfId="0" applyNumberFormat="1" applyFont="1" applyBorder="1" applyAlignment="1">
      <alignment horizontal="center" vertical="center"/>
    </xf>
    <xf numFmtId="0" fontId="24" fillId="0" borderId="139" xfId="0" applyFont="1" applyBorder="1" applyAlignment="1">
      <alignment vertical="center" wrapText="1"/>
    </xf>
    <xf numFmtId="176" fontId="3" fillId="0" borderId="139" xfId="0" applyNumberFormat="1" applyFont="1" applyBorder="1" applyAlignment="1">
      <alignment vertical="center" wrapText="1"/>
    </xf>
    <xf numFmtId="176" fontId="24" fillId="0" borderId="139" xfId="0" applyNumberFormat="1" applyFont="1" applyBorder="1" applyAlignment="1">
      <alignment horizontal="center" vertical="center" wrapText="1"/>
    </xf>
    <xf numFmtId="0" fontId="3" fillId="0" borderId="139" xfId="0" applyFont="1" applyBorder="1" applyAlignment="1">
      <alignment horizontal="left" vertical="center" wrapText="1"/>
    </xf>
    <xf numFmtId="0" fontId="3" fillId="0" borderId="137" xfId="0" applyFont="1" applyBorder="1" applyAlignment="1">
      <alignment horizontal="left" vertical="center" wrapText="1"/>
    </xf>
    <xf numFmtId="0" fontId="3" fillId="0" borderId="140" xfId="0" applyFont="1" applyBorder="1" applyAlignment="1">
      <alignment horizontal="left" vertical="center" wrapText="1"/>
    </xf>
    <xf numFmtId="49" fontId="24" fillId="0" borderId="108" xfId="0" applyNumberFormat="1" applyFont="1" applyBorder="1" applyAlignment="1">
      <alignment horizontal="center" vertical="center" wrapText="1"/>
    </xf>
    <xf numFmtId="176" fontId="24" fillId="0" borderId="60" xfId="0" applyNumberFormat="1" applyFont="1" applyBorder="1" applyAlignment="1">
      <alignment vertical="center" wrapText="1"/>
    </xf>
    <xf numFmtId="176" fontId="24" fillId="0" borderId="101" xfId="0" applyNumberFormat="1" applyFont="1" applyBorder="1" applyAlignment="1">
      <alignment vertical="center" wrapText="1"/>
    </xf>
    <xf numFmtId="176" fontId="24" fillId="0" borderId="84" xfId="0" applyNumberFormat="1" applyFont="1" applyBorder="1" applyAlignment="1">
      <alignment vertical="center" wrapText="1"/>
    </xf>
    <xf numFmtId="176" fontId="20" fillId="0" borderId="4" xfId="0" applyNumberFormat="1" applyFont="1" applyBorder="1" applyAlignment="1">
      <alignment vertical="center" wrapText="1"/>
    </xf>
    <xf numFmtId="176" fontId="20" fillId="0" borderId="110" xfId="0" applyNumberFormat="1" applyFont="1" applyBorder="1" applyAlignment="1">
      <alignment vertical="center" wrapText="1"/>
    </xf>
    <xf numFmtId="176" fontId="20" fillId="0" borderId="117" xfId="0" applyNumberFormat="1" applyFont="1" applyBorder="1" applyAlignment="1">
      <alignment vertical="center" wrapText="1"/>
    </xf>
    <xf numFmtId="0" fontId="51" fillId="0" borderId="0" xfId="0" applyFont="1"/>
    <xf numFmtId="44" fontId="51" fillId="0" borderId="0" xfId="0" applyNumberFormat="1" applyFont="1"/>
    <xf numFmtId="169" fontId="2" fillId="0" borderId="25" xfId="0" applyNumberFormat="1" applyFont="1" applyBorder="1" applyAlignment="1">
      <alignment horizontal="right" vertical="center"/>
    </xf>
    <xf numFmtId="167" fontId="23" fillId="2" borderId="39" xfId="0" applyNumberFormat="1" applyFont="1" applyFill="1" applyBorder="1" applyAlignment="1">
      <alignment horizontal="center" vertical="center" wrapText="1"/>
    </xf>
    <xf numFmtId="167" fontId="23" fillId="2" borderId="40" xfId="0" applyNumberFormat="1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3" fillId="2" borderId="3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left" vertical="center"/>
    </xf>
    <xf numFmtId="0" fontId="31" fillId="2" borderId="36" xfId="0" applyFont="1" applyFill="1" applyBorder="1" applyAlignment="1">
      <alignment horizontal="left" vertical="center"/>
    </xf>
    <xf numFmtId="167" fontId="23" fillId="2" borderId="38" xfId="0" applyNumberFormat="1" applyFont="1" applyFill="1" applyBorder="1" applyAlignment="1">
      <alignment horizontal="center" vertical="center" wrapText="1"/>
    </xf>
    <xf numFmtId="167" fontId="23" fillId="2" borderId="37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6" fillId="2" borderId="1" xfId="0" applyFont="1" applyFill="1" applyBorder="1" applyAlignment="1">
      <alignment horizontal="center" vertical="center" readingOrder="1"/>
    </xf>
    <xf numFmtId="0" fontId="26" fillId="2" borderId="0" xfId="0" applyFont="1" applyFill="1" applyAlignment="1">
      <alignment horizontal="center" vertical="center" readingOrder="1"/>
    </xf>
    <xf numFmtId="0" fontId="26" fillId="2" borderId="50" xfId="0" applyFont="1" applyFill="1" applyBorder="1" applyAlignment="1">
      <alignment horizontal="center" vertical="center" wrapText="1" readingOrder="1"/>
    </xf>
    <xf numFmtId="0" fontId="26" fillId="2" borderId="51" xfId="0" applyFont="1" applyFill="1" applyBorder="1" applyAlignment="1">
      <alignment horizontal="center" vertical="center" wrapText="1" readingOrder="1"/>
    </xf>
    <xf numFmtId="0" fontId="26" fillId="2" borderId="52" xfId="0" applyFont="1" applyFill="1" applyBorder="1" applyAlignment="1">
      <alignment horizontal="center" vertical="center" wrapText="1" readingOrder="1"/>
    </xf>
    <xf numFmtId="175" fontId="45" fillId="2" borderId="37" xfId="0" applyNumberFormat="1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left" wrapText="1"/>
    </xf>
    <xf numFmtId="0" fontId="24" fillId="0" borderId="66" xfId="0" applyFont="1" applyBorder="1" applyAlignment="1">
      <alignment horizontal="left" wrapText="1"/>
    </xf>
    <xf numFmtId="0" fontId="24" fillId="0" borderId="95" xfId="0" applyFont="1" applyBorder="1" applyAlignment="1">
      <alignment horizontal="left" wrapText="1"/>
    </xf>
    <xf numFmtId="0" fontId="43" fillId="0" borderId="60" xfId="0" applyFont="1" applyBorder="1" applyAlignment="1">
      <alignment horizontal="left" vertical="center" wrapText="1"/>
    </xf>
    <xf numFmtId="0" fontId="43" fillId="0" borderId="38" xfId="0" applyFont="1" applyBorder="1" applyAlignment="1">
      <alignment horizontal="left" vertical="center" wrapText="1"/>
    </xf>
    <xf numFmtId="0" fontId="43" fillId="0" borderId="9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0" fontId="24" fillId="0" borderId="95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left" vertical="center" wrapText="1"/>
    </xf>
    <xf numFmtId="0" fontId="24" fillId="0" borderId="9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24" fillId="0" borderId="58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121" xfId="0" applyFont="1" applyBorder="1" applyAlignment="1">
      <alignment horizontal="left" vertical="center" wrapText="1"/>
    </xf>
    <xf numFmtId="49" fontId="24" fillId="0" borderId="104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49" fontId="24" fillId="0" borderId="108" xfId="0" applyNumberFormat="1" applyFont="1" applyBorder="1" applyAlignment="1">
      <alignment horizontal="center" vertical="center"/>
    </xf>
    <xf numFmtId="0" fontId="22" fillId="0" borderId="87" xfId="0" applyFont="1" applyBorder="1" applyAlignment="1">
      <alignment vertical="center" wrapText="1"/>
    </xf>
    <xf numFmtId="0" fontId="22" fillId="0" borderId="92" xfId="0" applyFont="1" applyBorder="1" applyAlignment="1">
      <alignment vertical="center" wrapText="1"/>
    </xf>
    <xf numFmtId="0" fontId="22" fillId="0" borderId="96" xfId="0" applyFont="1" applyBorder="1" applyAlignment="1">
      <alignment vertical="center" wrapText="1"/>
    </xf>
    <xf numFmtId="0" fontId="22" fillId="0" borderId="87" xfId="0" applyFont="1" applyBorder="1" applyAlignment="1">
      <alignment horizontal="center" vertical="top" wrapText="1"/>
    </xf>
    <xf numFmtId="0" fontId="22" fillId="0" borderId="92" xfId="0" applyFont="1" applyBorder="1" applyAlignment="1">
      <alignment horizontal="center" vertical="top" wrapText="1"/>
    </xf>
    <xf numFmtId="0" fontId="22" fillId="0" borderId="96" xfId="0" applyFont="1" applyBorder="1" applyAlignment="1">
      <alignment horizontal="center" vertical="top" wrapText="1"/>
    </xf>
    <xf numFmtId="3" fontId="24" fillId="0" borderId="112" xfId="0" applyNumberFormat="1" applyFont="1" applyBorder="1" applyAlignment="1">
      <alignment horizontal="center" vertical="center"/>
    </xf>
    <xf numFmtId="3" fontId="24" fillId="0" borderId="111" xfId="0" applyNumberFormat="1" applyFont="1" applyBorder="1" applyAlignment="1">
      <alignment horizontal="center" vertical="center"/>
    </xf>
    <xf numFmtId="3" fontId="24" fillId="0" borderId="19" xfId="0" applyNumberFormat="1" applyFont="1" applyBorder="1" applyAlignment="1">
      <alignment horizontal="center" vertical="center"/>
    </xf>
    <xf numFmtId="3" fontId="24" fillId="0" borderId="62" xfId="0" applyNumberFormat="1" applyFont="1" applyBorder="1" applyAlignment="1">
      <alignment horizontal="center" vertical="center"/>
    </xf>
    <xf numFmtId="3" fontId="24" fillId="0" borderId="110" xfId="0" applyNumberFormat="1" applyFont="1" applyBorder="1" applyAlignment="1">
      <alignment horizontal="center" vertical="center"/>
    </xf>
    <xf numFmtId="3" fontId="24" fillId="0" borderId="109" xfId="0" applyNumberFormat="1" applyFont="1" applyBorder="1" applyAlignment="1">
      <alignment horizontal="center" vertical="center"/>
    </xf>
    <xf numFmtId="3" fontId="24" fillId="0" borderId="58" xfId="0" applyNumberFormat="1" applyFont="1" applyBorder="1" applyAlignment="1">
      <alignment horizontal="center" vertical="center"/>
    </xf>
    <xf numFmtId="3" fontId="24" fillId="0" borderId="6" xfId="0" applyNumberFormat="1" applyFont="1" applyBorder="1" applyAlignment="1">
      <alignment horizontal="center" vertical="center"/>
    </xf>
    <xf numFmtId="0" fontId="22" fillId="0" borderId="87" xfId="0" applyFont="1" applyBorder="1" applyAlignment="1">
      <alignment vertical="top" wrapText="1"/>
    </xf>
    <xf numFmtId="0" fontId="22" fillId="0" borderId="92" xfId="0" applyFont="1" applyBorder="1" applyAlignment="1">
      <alignment vertical="top" wrapText="1"/>
    </xf>
    <xf numFmtId="0" fontId="22" fillId="0" borderId="96" xfId="0" applyFont="1" applyBorder="1" applyAlignment="1">
      <alignment vertical="top" wrapText="1"/>
    </xf>
    <xf numFmtId="0" fontId="24" fillId="0" borderId="20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47" fillId="0" borderId="44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24" fillId="0" borderId="108" xfId="0" applyFont="1" applyBorder="1" applyAlignment="1">
      <alignment horizontal="center" vertical="center" wrapText="1"/>
    </xf>
    <xf numFmtId="3" fontId="24" fillId="0" borderId="69" xfId="0" applyNumberFormat="1" applyFont="1" applyBorder="1" applyAlignment="1">
      <alignment horizontal="center" vertical="center"/>
    </xf>
    <xf numFmtId="3" fontId="24" fillId="0" borderId="83" xfId="0" applyNumberFormat="1" applyFont="1" applyBorder="1" applyAlignment="1">
      <alignment horizontal="center" vertical="center"/>
    </xf>
    <xf numFmtId="3" fontId="24" fillId="0" borderId="114" xfId="0" applyNumberFormat="1" applyFont="1" applyBorder="1" applyAlignment="1">
      <alignment horizontal="center" vertical="center"/>
    </xf>
    <xf numFmtId="167" fontId="42" fillId="2" borderId="38" xfId="0" applyNumberFormat="1" applyFont="1" applyFill="1" applyBorder="1" applyAlignment="1">
      <alignment horizontal="center" vertical="center" wrapText="1"/>
    </xf>
    <xf numFmtId="167" fontId="42" fillId="2" borderId="37" xfId="0" applyNumberFormat="1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20" fillId="0" borderId="104" xfId="0" applyNumberFormat="1" applyFont="1" applyBorder="1" applyAlignment="1">
      <alignment horizontal="right" vertical="center" wrapText="1"/>
    </xf>
    <xf numFmtId="176" fontId="20" fillId="0" borderId="20" xfId="0" applyNumberFormat="1" applyFont="1" applyBorder="1" applyAlignment="1">
      <alignment horizontal="right" vertical="center" wrapText="1"/>
    </xf>
    <xf numFmtId="176" fontId="20" fillId="0" borderId="108" xfId="0" applyNumberFormat="1" applyFont="1" applyBorder="1" applyAlignment="1">
      <alignment horizontal="right" vertical="center" wrapText="1"/>
    </xf>
    <xf numFmtId="176" fontId="24" fillId="0" borderId="104" xfId="0" applyNumberFormat="1" applyFont="1" applyBorder="1" applyAlignment="1">
      <alignment horizontal="center" vertical="center" wrapText="1"/>
    </xf>
    <xf numFmtId="176" fontId="24" fillId="0" borderId="20" xfId="0" applyNumberFormat="1" applyFont="1" applyBorder="1" applyAlignment="1">
      <alignment horizontal="center" vertical="center" wrapText="1"/>
    </xf>
    <xf numFmtId="176" fontId="24" fillId="0" borderId="108" xfId="0" applyNumberFormat="1" applyFont="1" applyBorder="1" applyAlignment="1">
      <alignment horizontal="center" vertical="center" wrapText="1"/>
    </xf>
    <xf numFmtId="0" fontId="24" fillId="0" borderId="110" xfId="0" applyFont="1" applyBorder="1" applyAlignment="1">
      <alignment horizontal="left" vertical="center"/>
    </xf>
    <xf numFmtId="0" fontId="24" fillId="0" borderId="115" xfId="0" applyFont="1" applyBorder="1" applyAlignment="1">
      <alignment horizontal="left" vertical="center"/>
    </xf>
    <xf numFmtId="0" fontId="24" fillId="0" borderId="116" xfId="0" applyFont="1" applyBorder="1" applyAlignment="1">
      <alignment horizontal="left" vertical="center"/>
    </xf>
    <xf numFmtId="0" fontId="0" fillId="0" borderId="85" xfId="0" applyBorder="1" applyAlignment="1">
      <alignment horizontal="left" vertical="center" wrapText="1"/>
    </xf>
    <xf numFmtId="0" fontId="0" fillId="0" borderId="86" xfId="0" applyBorder="1" applyAlignment="1">
      <alignment horizontal="left" vertical="center" wrapText="1"/>
    </xf>
    <xf numFmtId="0" fontId="0" fillId="0" borderId="13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117" xfId="0" applyBorder="1" applyAlignment="1">
      <alignment horizontal="left" vertical="center" wrapText="1"/>
    </xf>
    <xf numFmtId="0" fontId="0" fillId="0" borderId="135" xfId="0" applyBorder="1" applyAlignment="1">
      <alignment horizontal="left" vertical="center" wrapText="1"/>
    </xf>
    <xf numFmtId="0" fontId="0" fillId="0" borderId="136" xfId="0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left" vertical="center" wrapText="1"/>
    </xf>
    <xf numFmtId="171" fontId="4" fillId="2" borderId="44" xfId="0" applyNumberFormat="1" applyFont="1" applyFill="1" applyBorder="1" applyAlignment="1">
      <alignment horizontal="center" vertical="center" wrapText="1"/>
    </xf>
    <xf numFmtId="171" fontId="4" fillId="2" borderId="29" xfId="0" applyNumberFormat="1" applyFont="1" applyFill="1" applyBorder="1" applyAlignment="1">
      <alignment horizontal="center" vertical="center" wrapText="1"/>
    </xf>
    <xf numFmtId="0" fontId="24" fillId="0" borderId="101" xfId="0" applyFont="1" applyBorder="1" applyAlignment="1">
      <alignment horizontal="left" vertical="center" wrapText="1"/>
    </xf>
    <xf numFmtId="0" fontId="24" fillId="0" borderId="102" xfId="0" applyFont="1" applyBorder="1" applyAlignment="1">
      <alignment horizontal="left" vertical="center" wrapText="1"/>
    </xf>
    <xf numFmtId="0" fontId="24" fillId="0" borderId="103" xfId="0" applyFont="1" applyBorder="1" applyAlignment="1">
      <alignment horizontal="left" vertical="center" wrapText="1"/>
    </xf>
    <xf numFmtId="0" fontId="24" fillId="0" borderId="67" xfId="0" applyFont="1" applyBorder="1" applyAlignment="1">
      <alignment horizontal="left" vertical="center"/>
    </xf>
    <xf numFmtId="0" fontId="24" fillId="0" borderId="68" xfId="0" applyFont="1" applyBorder="1" applyAlignment="1">
      <alignment horizontal="left" vertical="center"/>
    </xf>
    <xf numFmtId="0" fontId="24" fillId="0" borderId="93" xfId="0" applyFont="1" applyBorder="1" applyAlignment="1">
      <alignment horizontal="left" vertical="center"/>
    </xf>
    <xf numFmtId="0" fontId="24" fillId="0" borderId="77" xfId="0" applyFont="1" applyBorder="1" applyAlignment="1">
      <alignment horizontal="left" vertical="center"/>
    </xf>
    <xf numFmtId="0" fontId="24" fillId="0" borderId="81" xfId="0" applyFont="1" applyBorder="1" applyAlignment="1">
      <alignment horizontal="left" vertical="center"/>
    </xf>
    <xf numFmtId="0" fontId="24" fillId="0" borderId="107" xfId="0" applyFont="1" applyBorder="1" applyAlignment="1">
      <alignment horizontal="left" vertical="center"/>
    </xf>
    <xf numFmtId="0" fontId="24" fillId="0" borderId="84" xfId="0" applyFont="1" applyBorder="1" applyAlignment="1">
      <alignment horizontal="left" vertical="center" wrapText="1"/>
    </xf>
    <xf numFmtId="0" fontId="24" fillId="0" borderId="124" xfId="0" applyFont="1" applyBorder="1" applyAlignment="1">
      <alignment horizontal="left" vertical="center"/>
    </xf>
    <xf numFmtId="0" fontId="24" fillId="0" borderId="125" xfId="0" applyFont="1" applyBorder="1" applyAlignment="1">
      <alignment horizontal="left" vertical="center"/>
    </xf>
    <xf numFmtId="171" fontId="4" fillId="2" borderId="131" xfId="0" applyNumberFormat="1" applyFont="1" applyFill="1" applyBorder="1" applyAlignment="1">
      <alignment horizontal="center" vertical="center" wrapText="1"/>
    </xf>
    <xf numFmtId="171" fontId="4" fillId="2" borderId="132" xfId="0" applyNumberFormat="1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left" vertical="center" wrapText="1"/>
    </xf>
    <xf numFmtId="0" fontId="41" fillId="2" borderId="60" xfId="0" applyFont="1" applyFill="1" applyBorder="1" applyAlignment="1">
      <alignment horizontal="left" vertical="center" wrapText="1"/>
    </xf>
    <xf numFmtId="0" fontId="41" fillId="2" borderId="38" xfId="0" applyFont="1" applyFill="1" applyBorder="1" applyAlignment="1">
      <alignment horizontal="left" vertical="center" wrapText="1"/>
    </xf>
    <xf numFmtId="0" fontId="41" fillId="2" borderId="63" xfId="0" applyFont="1" applyFill="1" applyBorder="1" applyAlignment="1">
      <alignment horizontal="left" vertical="center" wrapText="1"/>
    </xf>
    <xf numFmtId="0" fontId="41" fillId="2" borderId="58" xfId="0" applyFont="1" applyFill="1" applyBorder="1" applyAlignment="1">
      <alignment horizontal="left" vertical="center" wrapText="1"/>
    </xf>
    <xf numFmtId="0" fontId="41" fillId="2" borderId="37" xfId="0" applyFont="1" applyFill="1" applyBorder="1" applyAlignment="1">
      <alignment horizontal="left" vertical="center" wrapText="1"/>
    </xf>
    <xf numFmtId="0" fontId="41" fillId="2" borderId="6" xfId="0" applyFont="1" applyFill="1" applyBorder="1" applyAlignment="1">
      <alignment horizontal="left" vertical="center" wrapText="1"/>
    </xf>
  </cellXfs>
  <cellStyles count="31">
    <cellStyle name="20% - Énfasis3 2" xfId="10" xr:uid="{00000000-0005-0000-0000-000000000000}"/>
    <cellStyle name="Cálculo 2" xfId="11" xr:uid="{00000000-0005-0000-0000-000001000000}"/>
    <cellStyle name="Entrada 2" xfId="12" xr:uid="{00000000-0005-0000-0000-000002000000}"/>
    <cellStyle name="Euro" xfId="13" xr:uid="{00000000-0005-0000-0000-000003000000}"/>
    <cellStyle name="Millares" xfId="1" builtinId="3"/>
    <cellStyle name="Moneda" xfId="2" builtinId="4"/>
    <cellStyle name="Moneda 2" xfId="6" xr:uid="{00000000-0005-0000-0000-000006000000}"/>
    <cellStyle name="Moneda 2 2" xfId="14" xr:uid="{00000000-0005-0000-0000-000007000000}"/>
    <cellStyle name="Moneda 3" xfId="5" xr:uid="{00000000-0005-0000-0000-000008000000}"/>
    <cellStyle name="Moneda 3 2" xfId="15" xr:uid="{00000000-0005-0000-0000-000009000000}"/>
    <cellStyle name="Normal" xfId="0" builtinId="0"/>
    <cellStyle name="Normal 10" xfId="16" xr:uid="{00000000-0005-0000-0000-00000B000000}"/>
    <cellStyle name="Normal 11" xfId="9" xr:uid="{00000000-0005-0000-0000-00000C000000}"/>
    <cellStyle name="Normal 12" xfId="4" xr:uid="{00000000-0005-0000-0000-00000D000000}"/>
    <cellStyle name="Normal 12 2" xfId="17" xr:uid="{00000000-0005-0000-0000-00000E000000}"/>
    <cellStyle name="Normal 13" xfId="18" xr:uid="{00000000-0005-0000-0000-00000F000000}"/>
    <cellStyle name="Normal 14" xfId="7" xr:uid="{00000000-0005-0000-0000-000010000000}"/>
    <cellStyle name="Normal 2" xfId="19" xr:uid="{00000000-0005-0000-0000-000011000000}"/>
    <cellStyle name="Normal 2 2" xfId="3" xr:uid="{00000000-0005-0000-0000-000012000000}"/>
    <cellStyle name="Normal 3" xfId="20" xr:uid="{00000000-0005-0000-0000-000013000000}"/>
    <cellStyle name="Normal 4" xfId="21" xr:uid="{00000000-0005-0000-0000-000014000000}"/>
    <cellStyle name="Normal 5" xfId="22" xr:uid="{00000000-0005-0000-0000-000015000000}"/>
    <cellStyle name="Normal 6" xfId="23" xr:uid="{00000000-0005-0000-0000-000016000000}"/>
    <cellStyle name="Normal 7" xfId="24" xr:uid="{00000000-0005-0000-0000-000017000000}"/>
    <cellStyle name="Normal 8" xfId="25" xr:uid="{00000000-0005-0000-0000-000018000000}"/>
    <cellStyle name="Normal 9" xfId="26" xr:uid="{00000000-0005-0000-0000-000019000000}"/>
    <cellStyle name="Porcentaje 2" xfId="8" xr:uid="{00000000-0005-0000-0000-00001B000000}"/>
    <cellStyle name="Porcentual 2" xfId="27" xr:uid="{00000000-0005-0000-0000-00001C000000}"/>
    <cellStyle name="Porcentual 3" xfId="28" xr:uid="{00000000-0005-0000-0000-00001D000000}"/>
    <cellStyle name="Porcentual 4" xfId="29" xr:uid="{00000000-0005-0000-0000-00001E000000}"/>
    <cellStyle name="Währung" xfId="30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3"/>
  <sheetViews>
    <sheetView showGridLines="0" tabSelected="1" zoomScale="110" zoomScaleNormal="110" workbookViewId="0">
      <pane xSplit="2" ySplit="6" topLeftCell="C72" activePane="bottomRight" state="frozen"/>
      <selection pane="topRight"/>
      <selection pane="bottomLeft"/>
      <selection pane="bottomRight" activeCell="B102" sqref="B102"/>
    </sheetView>
  </sheetViews>
  <sheetFormatPr baseColWidth="10" defaultColWidth="11.42578125" defaultRowHeight="12.75" x14ac:dyDescent="0.25"/>
  <cols>
    <col min="1" max="1" width="8.140625" style="14" customWidth="1"/>
    <col min="2" max="2" width="65.5703125" style="13" customWidth="1"/>
    <col min="3" max="3" width="12.5703125" style="13" bestFit="1" customWidth="1"/>
    <col min="4" max="4" width="43" style="64" customWidth="1"/>
    <col min="5" max="5" width="17.28515625" style="13" bestFit="1" customWidth="1"/>
    <col min="6" max="6" width="12.42578125" style="13" customWidth="1"/>
    <col min="7" max="7" width="13.5703125" style="13" bestFit="1" customWidth="1"/>
    <col min="8" max="16384" width="11.42578125" style="13"/>
  </cols>
  <sheetData>
    <row r="1" spans="1:8" ht="18.75" thickBot="1" x14ac:dyDescent="0.3">
      <c r="A1" s="61" t="s">
        <v>297</v>
      </c>
      <c r="B1" s="18"/>
      <c r="C1" s="18"/>
      <c r="D1" s="18"/>
      <c r="E1" s="18"/>
      <c r="F1" s="18"/>
    </row>
    <row r="2" spans="1:8" ht="13.5" thickTop="1" x14ac:dyDescent="0.25">
      <c r="A2" s="63" t="s">
        <v>183</v>
      </c>
      <c r="D2" s="13"/>
    </row>
    <row r="3" spans="1:8" ht="15" x14ac:dyDescent="0.25">
      <c r="A3" s="62" t="s">
        <v>158</v>
      </c>
      <c r="D3" s="13"/>
    </row>
    <row r="4" spans="1:8" ht="15.75" thickBot="1" x14ac:dyDescent="0.3">
      <c r="A4" s="44" t="s">
        <v>449</v>
      </c>
    </row>
    <row r="5" spans="1:8" x14ac:dyDescent="0.25">
      <c r="A5" s="413" t="s">
        <v>55</v>
      </c>
      <c r="B5" s="414"/>
      <c r="C5" s="419" t="s">
        <v>155</v>
      </c>
      <c r="D5" s="417" t="s">
        <v>93</v>
      </c>
      <c r="E5" s="406" t="s">
        <v>154</v>
      </c>
      <c r="F5" s="407"/>
    </row>
    <row r="6" spans="1:8" ht="13.5" thickBot="1" x14ac:dyDescent="0.3">
      <c r="A6" s="415"/>
      <c r="B6" s="416"/>
      <c r="C6" s="420"/>
      <c r="D6" s="418"/>
      <c r="E6" s="15" t="s">
        <v>448</v>
      </c>
      <c r="F6" s="16" t="s">
        <v>86</v>
      </c>
    </row>
    <row r="7" spans="1:8" x14ac:dyDescent="0.25">
      <c r="A7" s="70" t="s">
        <v>62</v>
      </c>
      <c r="B7" s="71" t="s">
        <v>169</v>
      </c>
      <c r="C7" s="72">
        <v>104</v>
      </c>
      <c r="D7" s="73" t="s">
        <v>298</v>
      </c>
      <c r="E7" s="74">
        <v>886</v>
      </c>
      <c r="F7" s="250">
        <f>+E7/C7</f>
        <v>8.5192307692307701</v>
      </c>
    </row>
    <row r="8" spans="1:8" x14ac:dyDescent="0.25">
      <c r="A8" s="257"/>
      <c r="B8" s="258"/>
      <c r="C8" s="259"/>
      <c r="D8" s="254"/>
      <c r="E8" s="260"/>
      <c r="F8" s="256"/>
    </row>
    <row r="9" spans="1:8" x14ac:dyDescent="0.25">
      <c r="A9" s="70" t="s">
        <v>56</v>
      </c>
      <c r="B9" s="71" t="s">
        <v>180</v>
      </c>
      <c r="C9" s="72">
        <f>SUM(C10:C12)</f>
        <v>1361.26</v>
      </c>
      <c r="D9" s="73"/>
      <c r="E9" s="74">
        <f>SUM(E10:E12)</f>
        <v>6851.166666666667</v>
      </c>
      <c r="F9" s="250"/>
    </row>
    <row r="10" spans="1:8" x14ac:dyDescent="0.25">
      <c r="A10" s="75"/>
      <c r="B10" s="76" t="s">
        <v>181</v>
      </c>
      <c r="C10" s="77">
        <v>130.26</v>
      </c>
      <c r="D10" s="78" t="s">
        <v>221</v>
      </c>
      <c r="E10" s="79">
        <f>11856/12</f>
        <v>988</v>
      </c>
      <c r="F10" s="80">
        <f>+E10/C10</f>
        <v>7.5848303393213579</v>
      </c>
    </row>
    <row r="11" spans="1:8" x14ac:dyDescent="0.25">
      <c r="A11" s="81"/>
      <c r="B11" s="82" t="s">
        <v>182</v>
      </c>
      <c r="C11" s="83">
        <v>773</v>
      </c>
      <c r="D11" s="84" t="s">
        <v>221</v>
      </c>
      <c r="E11" s="85">
        <f>70358/12</f>
        <v>5863.166666666667</v>
      </c>
      <c r="F11" s="86">
        <f>+E11/C11</f>
        <v>7.5849504096593368</v>
      </c>
    </row>
    <row r="12" spans="1:8" x14ac:dyDescent="0.25">
      <c r="A12" s="87"/>
      <c r="B12" s="88"/>
      <c r="C12" s="89">
        <v>458</v>
      </c>
      <c r="D12" s="90" t="s">
        <v>179</v>
      </c>
      <c r="E12" s="405" t="s">
        <v>184</v>
      </c>
      <c r="F12" s="91"/>
    </row>
    <row r="13" spans="1:8" x14ac:dyDescent="0.25">
      <c r="A13" s="261"/>
      <c r="B13" s="99"/>
      <c r="C13" s="262"/>
      <c r="D13" s="263"/>
      <c r="E13" s="264"/>
      <c r="F13" s="265"/>
    </row>
    <row r="14" spans="1:8" x14ac:dyDescent="0.25">
      <c r="A14" s="70" t="s">
        <v>56</v>
      </c>
      <c r="B14" s="71" t="s">
        <v>313</v>
      </c>
      <c r="C14" s="72">
        <f>SUM(C15:C20)</f>
        <v>8005</v>
      </c>
      <c r="D14" s="73"/>
      <c r="E14" s="74">
        <f>SUM(E15:E20)</f>
        <v>29916.487603305784</v>
      </c>
      <c r="F14" s="250"/>
    </row>
    <row r="15" spans="1:8" ht="15" x14ac:dyDescent="0.25">
      <c r="A15" s="93"/>
      <c r="B15" s="76" t="s">
        <v>80</v>
      </c>
      <c r="C15" s="77">
        <v>1907</v>
      </c>
      <c r="D15" s="78" t="s">
        <v>185</v>
      </c>
      <c r="E15" s="79">
        <v>7031.7272727272721</v>
      </c>
      <c r="F15" s="80">
        <f t="shared" ref="F15:F20" si="0">+E15/C15</f>
        <v>3.6873242122324448</v>
      </c>
      <c r="G15" s="403"/>
      <c r="H15" s="404"/>
    </row>
    <row r="16" spans="1:8" ht="15" x14ac:dyDescent="0.25">
      <c r="A16" s="94"/>
      <c r="B16" s="95" t="s">
        <v>81</v>
      </c>
      <c r="C16" s="83">
        <v>1528</v>
      </c>
      <c r="D16" s="84" t="s">
        <v>303</v>
      </c>
      <c r="E16" s="85">
        <v>5704.7603305785124</v>
      </c>
      <c r="F16" s="86">
        <f t="shared" si="0"/>
        <v>3.733481891739864</v>
      </c>
      <c r="G16" s="403"/>
      <c r="H16" s="404"/>
    </row>
    <row r="17" spans="1:8" ht="15" x14ac:dyDescent="0.25">
      <c r="A17" s="94"/>
      <c r="B17" s="95" t="s">
        <v>83</v>
      </c>
      <c r="C17" s="83">
        <v>1532</v>
      </c>
      <c r="D17" s="84" t="s">
        <v>186</v>
      </c>
      <c r="E17" s="85">
        <v>5703</v>
      </c>
      <c r="F17" s="86">
        <f t="shared" si="0"/>
        <v>3.7225848563968666</v>
      </c>
      <c r="G17" s="403"/>
      <c r="H17" s="404"/>
    </row>
    <row r="18" spans="1:8" ht="15" x14ac:dyDescent="0.25">
      <c r="A18" s="94"/>
      <c r="B18" s="95" t="s">
        <v>84</v>
      </c>
      <c r="C18" s="83">
        <v>730</v>
      </c>
      <c r="D18" s="84" t="s">
        <v>187</v>
      </c>
      <c r="E18" s="85">
        <v>2758</v>
      </c>
      <c r="F18" s="86">
        <f t="shared" si="0"/>
        <v>3.7780821917808218</v>
      </c>
      <c r="G18" s="403"/>
      <c r="H18" s="404"/>
    </row>
    <row r="19" spans="1:8" ht="15" x14ac:dyDescent="0.25">
      <c r="A19" s="94"/>
      <c r="B19" s="95" t="s">
        <v>82</v>
      </c>
      <c r="C19" s="83">
        <v>778</v>
      </c>
      <c r="D19" s="84" t="s">
        <v>186</v>
      </c>
      <c r="E19" s="85">
        <v>3069</v>
      </c>
      <c r="F19" s="86">
        <f t="shared" si="0"/>
        <v>3.9447300771208225</v>
      </c>
      <c r="G19" s="403"/>
      <c r="H19" s="404"/>
    </row>
    <row r="20" spans="1:8" x14ac:dyDescent="0.25">
      <c r="A20" s="96"/>
      <c r="B20" s="97" t="s">
        <v>85</v>
      </c>
      <c r="C20" s="89">
        <v>1530</v>
      </c>
      <c r="D20" s="90" t="s">
        <v>188</v>
      </c>
      <c r="E20" s="98">
        <v>5650</v>
      </c>
      <c r="F20" s="91">
        <f t="shared" si="0"/>
        <v>3.6928104575163401</v>
      </c>
    </row>
    <row r="21" spans="1:8" x14ac:dyDescent="0.25">
      <c r="A21" s="261"/>
      <c r="B21" s="252"/>
      <c r="C21" s="253"/>
      <c r="D21" s="254"/>
      <c r="E21" s="255"/>
      <c r="F21" s="256"/>
    </row>
    <row r="22" spans="1:8" x14ac:dyDescent="0.25">
      <c r="A22" s="70" t="s">
        <v>63</v>
      </c>
      <c r="B22" s="71" t="s">
        <v>189</v>
      </c>
      <c r="C22" s="72">
        <v>299</v>
      </c>
      <c r="D22" s="73" t="s">
        <v>298</v>
      </c>
      <c r="E22" s="74">
        <v>914.74</v>
      </c>
      <c r="F22" s="250">
        <f>+E22/C22</f>
        <v>3.0593311036789297</v>
      </c>
    </row>
    <row r="23" spans="1:8" x14ac:dyDescent="0.25">
      <c r="A23" s="257"/>
      <c r="B23" s="258"/>
      <c r="C23" s="259"/>
      <c r="D23" s="254"/>
      <c r="E23" s="260"/>
      <c r="F23" s="256"/>
    </row>
    <row r="24" spans="1:8" x14ac:dyDescent="0.25">
      <c r="A24" s="70" t="s">
        <v>190</v>
      </c>
      <c r="B24" s="71" t="s">
        <v>194</v>
      </c>
      <c r="C24" s="72">
        <v>503</v>
      </c>
      <c r="D24" s="73" t="s">
        <v>221</v>
      </c>
      <c r="E24" s="74">
        <f>18131.5/12</f>
        <v>1510.9583333333333</v>
      </c>
      <c r="F24" s="250">
        <f>+E24/C24</f>
        <v>3.0038933068257121</v>
      </c>
    </row>
    <row r="25" spans="1:8" x14ac:dyDescent="0.25">
      <c r="A25" s="257"/>
      <c r="B25" s="258"/>
      <c r="C25" s="259"/>
      <c r="D25" s="254"/>
      <c r="E25" s="260"/>
      <c r="F25" s="256"/>
    </row>
    <row r="26" spans="1:8" x14ac:dyDescent="0.25">
      <c r="A26" s="70" t="s">
        <v>116</v>
      </c>
      <c r="B26" s="71" t="s">
        <v>66</v>
      </c>
      <c r="C26" s="72">
        <f>+SUM(C27:C40)</f>
        <v>7772.14</v>
      </c>
      <c r="D26" s="73"/>
      <c r="E26" s="74">
        <f>SUM(E27:E41)</f>
        <v>59077.26</v>
      </c>
      <c r="F26" s="250"/>
    </row>
    <row r="27" spans="1:8" x14ac:dyDescent="0.25">
      <c r="A27" s="93"/>
      <c r="B27" s="76" t="s">
        <v>67</v>
      </c>
      <c r="C27" s="77">
        <v>696.55</v>
      </c>
      <c r="D27" s="78" t="s">
        <v>79</v>
      </c>
      <c r="E27" s="85">
        <v>5558.56</v>
      </c>
      <c r="F27" s="86">
        <f>+E27/C27</f>
        <v>7.9801306438877333</v>
      </c>
    </row>
    <row r="28" spans="1:8" x14ac:dyDescent="0.25">
      <c r="A28" s="93"/>
      <c r="B28" s="76" t="s">
        <v>164</v>
      </c>
      <c r="C28" s="77">
        <v>1980</v>
      </c>
      <c r="D28" s="408" t="s">
        <v>78</v>
      </c>
      <c r="E28" s="85">
        <f>(14684.4/(SUM($C$28:$C$29))*C28)</f>
        <v>12741.065731814197</v>
      </c>
      <c r="F28" s="86">
        <f t="shared" ref="F28:F41" si="1">+E28/C28</f>
        <v>6.4348816827344431</v>
      </c>
    </row>
    <row r="29" spans="1:8" x14ac:dyDescent="0.25">
      <c r="A29" s="93"/>
      <c r="B29" s="76" t="s">
        <v>176</v>
      </c>
      <c r="C29" s="77">
        <f>2282-C28</f>
        <v>302</v>
      </c>
      <c r="D29" s="409"/>
      <c r="E29" s="85">
        <f>(14684.4/(SUM($C$28:$C$29))*C29)</f>
        <v>1943.3342681858019</v>
      </c>
      <c r="F29" s="86">
        <f t="shared" si="1"/>
        <v>6.4348816827344431</v>
      </c>
    </row>
    <row r="30" spans="1:8" x14ac:dyDescent="0.25">
      <c r="A30" s="93"/>
      <c r="B30" s="76" t="s">
        <v>70</v>
      </c>
      <c r="C30" s="77">
        <v>822.59</v>
      </c>
      <c r="D30" s="409"/>
      <c r="E30" s="85">
        <f>(12479.4/(SUM($C$30:$C$31))*C30)</f>
        <v>5292.7408423690267</v>
      </c>
      <c r="F30" s="86">
        <f t="shared" si="1"/>
        <v>6.4342392229045169</v>
      </c>
    </row>
    <row r="31" spans="1:8" x14ac:dyDescent="0.25">
      <c r="A31" s="93"/>
      <c r="B31" s="76" t="s">
        <v>71</v>
      </c>
      <c r="C31" s="77">
        <v>1116.94</v>
      </c>
      <c r="D31" s="410"/>
      <c r="E31" s="85">
        <f>(12479.4/(SUM($C$30:$C$31))*C31)</f>
        <v>7186.6591576309711</v>
      </c>
      <c r="F31" s="86">
        <f t="shared" si="1"/>
        <v>6.4342392229045169</v>
      </c>
    </row>
    <row r="32" spans="1:8" x14ac:dyDescent="0.25">
      <c r="A32" s="93"/>
      <c r="B32" s="76" t="s">
        <v>177</v>
      </c>
      <c r="C32" s="77">
        <f>131.76+636.01</f>
        <v>767.77</v>
      </c>
      <c r="D32" s="411" t="s">
        <v>191</v>
      </c>
      <c r="E32" s="85">
        <f>15076/($C$32+$C$33)*C32</f>
        <v>8044.9971294925526</v>
      </c>
      <c r="F32" s="86">
        <f t="shared" si="1"/>
        <v>10.478394739951487</v>
      </c>
    </row>
    <row r="33" spans="1:6" x14ac:dyDescent="0.25">
      <c r="A33" s="93"/>
      <c r="B33" s="76" t="s">
        <v>69</v>
      </c>
      <c r="C33" s="77">
        <v>671</v>
      </c>
      <c r="D33" s="412"/>
      <c r="E33" s="85">
        <f>15076/($C$32+$C$33)*C33</f>
        <v>7031.0028705074474</v>
      </c>
      <c r="F33" s="86">
        <f t="shared" si="1"/>
        <v>10.478394739951487</v>
      </c>
    </row>
    <row r="34" spans="1:6" x14ac:dyDescent="0.25">
      <c r="A34" s="93"/>
      <c r="B34" s="76" t="s">
        <v>72</v>
      </c>
      <c r="C34" s="77">
        <v>179.19</v>
      </c>
      <c r="D34" s="78" t="s">
        <v>304</v>
      </c>
      <c r="E34" s="85">
        <v>1079.44</v>
      </c>
      <c r="F34" s="86">
        <f t="shared" si="1"/>
        <v>6.0239968748256043</v>
      </c>
    </row>
    <row r="35" spans="1:6" x14ac:dyDescent="0.25">
      <c r="A35" s="93"/>
      <c r="B35" s="76" t="s">
        <v>73</v>
      </c>
      <c r="C35" s="77">
        <v>167.32</v>
      </c>
      <c r="D35" s="78" t="s">
        <v>192</v>
      </c>
      <c r="E35" s="85">
        <v>1391</v>
      </c>
      <c r="F35" s="86">
        <f t="shared" si="1"/>
        <v>8.3134114272053559</v>
      </c>
    </row>
    <row r="36" spans="1:6" x14ac:dyDescent="0.25">
      <c r="A36" s="93"/>
      <c r="B36" s="76" t="s">
        <v>74</v>
      </c>
      <c r="C36" s="77">
        <v>155.87</v>
      </c>
      <c r="D36" s="78" t="s">
        <v>311</v>
      </c>
      <c r="E36" s="85">
        <v>938.96</v>
      </c>
      <c r="F36" s="86">
        <f t="shared" si="1"/>
        <v>6.0239943542695835</v>
      </c>
    </row>
    <row r="37" spans="1:6" x14ac:dyDescent="0.25">
      <c r="A37" s="93"/>
      <c r="B37" s="76" t="s">
        <v>75</v>
      </c>
      <c r="C37" s="77">
        <v>290.92</v>
      </c>
      <c r="D37" s="78" t="s">
        <v>76</v>
      </c>
      <c r="E37" s="85">
        <v>2702.87</v>
      </c>
      <c r="F37" s="86">
        <f t="shared" si="1"/>
        <v>9.2907672212292027</v>
      </c>
    </row>
    <row r="38" spans="1:6" x14ac:dyDescent="0.25">
      <c r="A38" s="93"/>
      <c r="B38" s="76" t="s">
        <v>77</v>
      </c>
      <c r="C38" s="77">
        <v>119.52</v>
      </c>
      <c r="D38" s="78" t="s">
        <v>311</v>
      </c>
      <c r="E38" s="85">
        <v>720</v>
      </c>
      <c r="F38" s="86">
        <f t="shared" si="1"/>
        <v>6.024096385542169</v>
      </c>
    </row>
    <row r="39" spans="1:6" x14ac:dyDescent="0.25">
      <c r="A39" s="93"/>
      <c r="B39" s="76" t="s">
        <v>172</v>
      </c>
      <c r="C39" s="77">
        <v>254.51</v>
      </c>
      <c r="D39" s="78" t="s">
        <v>193</v>
      </c>
      <c r="E39" s="85">
        <f>3232.99/($C$39+$C$40)*C39</f>
        <v>1637.5669888749574</v>
      </c>
      <c r="F39" s="86">
        <f t="shared" si="1"/>
        <v>6.4341950763229638</v>
      </c>
    </row>
    <row r="40" spans="1:6" x14ac:dyDescent="0.25">
      <c r="A40" s="93"/>
      <c r="B40" s="76" t="s">
        <v>173</v>
      </c>
      <c r="C40" s="77">
        <f>502.47-254.51</f>
        <v>247.96000000000004</v>
      </c>
      <c r="D40" s="78" t="s">
        <v>193</v>
      </c>
      <c r="E40" s="85">
        <f>3232.99/($C$39+$C$40)*C40</f>
        <v>1595.4230111250424</v>
      </c>
      <c r="F40" s="86">
        <f t="shared" si="1"/>
        <v>6.4341950763229638</v>
      </c>
    </row>
    <row r="41" spans="1:6" x14ac:dyDescent="0.25">
      <c r="A41" s="93"/>
      <c r="B41" s="76" t="s">
        <v>310</v>
      </c>
      <c r="C41" s="77">
        <v>304</v>
      </c>
      <c r="D41" s="100" t="s">
        <v>76</v>
      </c>
      <c r="E41" s="85">
        <v>1213.6400000000001</v>
      </c>
      <c r="F41" s="86">
        <f t="shared" si="1"/>
        <v>3.9922368421052634</v>
      </c>
    </row>
    <row r="42" spans="1:6" x14ac:dyDescent="0.25">
      <c r="A42" s="257"/>
      <c r="B42" s="258"/>
      <c r="C42" s="259"/>
      <c r="D42" s="254"/>
      <c r="E42" s="260"/>
      <c r="F42" s="256"/>
    </row>
    <row r="43" spans="1:6" x14ac:dyDescent="0.25">
      <c r="A43" s="70" t="s">
        <v>195</v>
      </c>
      <c r="B43" s="71" t="s">
        <v>213</v>
      </c>
      <c r="C43" s="72">
        <f>+C44+C45</f>
        <v>421.83</v>
      </c>
      <c r="D43" s="73"/>
      <c r="E43" s="74">
        <f>SUM(E44:E45)</f>
        <v>89.83</v>
      </c>
      <c r="F43" s="250"/>
    </row>
    <row r="44" spans="1:6" x14ac:dyDescent="0.25">
      <c r="A44" s="81"/>
      <c r="B44" s="14" t="s">
        <v>90</v>
      </c>
      <c r="C44" s="101">
        <v>37.520000000000003</v>
      </c>
      <c r="D44" s="102" t="s">
        <v>221</v>
      </c>
      <c r="E44" s="85">
        <v>89.83</v>
      </c>
      <c r="F44" s="86">
        <f>+E44/C44</f>
        <v>2.3941897654584219</v>
      </c>
    </row>
    <row r="45" spans="1:6" x14ac:dyDescent="0.25">
      <c r="A45" s="81"/>
      <c r="B45" s="14"/>
      <c r="C45" s="101">
        <v>384.31</v>
      </c>
      <c r="D45" s="102" t="s">
        <v>196</v>
      </c>
      <c r="E45" s="85">
        <v>0</v>
      </c>
      <c r="F45" s="86">
        <f>+E45/C45</f>
        <v>0</v>
      </c>
    </row>
    <row r="46" spans="1:6" x14ac:dyDescent="0.25">
      <c r="A46" s="257"/>
      <c r="B46" s="258"/>
      <c r="C46" s="259"/>
      <c r="D46" s="254"/>
      <c r="E46" s="260"/>
      <c r="F46" s="256"/>
    </row>
    <row r="47" spans="1:6" ht="12" customHeight="1" x14ac:dyDescent="0.25">
      <c r="A47" s="70" t="s">
        <v>57</v>
      </c>
      <c r="B47" s="71" t="s">
        <v>58</v>
      </c>
      <c r="C47" s="72">
        <f>+SUM(C48:C62)</f>
        <v>1470.58</v>
      </c>
      <c r="D47" s="73"/>
      <c r="E47" s="74">
        <f>SUM(E48:E62)</f>
        <v>8972.33</v>
      </c>
      <c r="F47" s="250"/>
    </row>
    <row r="48" spans="1:6" x14ac:dyDescent="0.25">
      <c r="A48" s="93"/>
      <c r="B48" s="76" t="s">
        <v>96</v>
      </c>
      <c r="C48" s="77">
        <v>331.76</v>
      </c>
      <c r="D48" s="78" t="s">
        <v>305</v>
      </c>
      <c r="E48" s="85">
        <v>2631.2</v>
      </c>
      <c r="F48" s="86">
        <f t="shared" ref="F48:F57" si="2">+E48/C48</f>
        <v>7.9310344827586201</v>
      </c>
    </row>
    <row r="49" spans="1:6" x14ac:dyDescent="0.25">
      <c r="A49" s="93"/>
      <c r="B49" s="76" t="s">
        <v>97</v>
      </c>
      <c r="C49" s="77">
        <v>56.87</v>
      </c>
      <c r="D49" s="78" t="s">
        <v>110</v>
      </c>
      <c r="E49" s="85">
        <v>481.52</v>
      </c>
      <c r="F49" s="86">
        <f t="shared" si="2"/>
        <v>8.4670300685774578</v>
      </c>
    </row>
    <row r="50" spans="1:6" x14ac:dyDescent="0.25">
      <c r="A50" s="93"/>
      <c r="B50" s="76" t="s">
        <v>98</v>
      </c>
      <c r="C50" s="77">
        <v>32.21</v>
      </c>
      <c r="D50" s="78" t="s">
        <v>171</v>
      </c>
      <c r="E50" s="85">
        <f>1890.41/($C$62+$C$59+$C$50)*C50</f>
        <v>228.61795486971545</v>
      </c>
      <c r="F50" s="86">
        <f t="shared" si="2"/>
        <v>7.097732221971917</v>
      </c>
    </row>
    <row r="51" spans="1:6" x14ac:dyDescent="0.25">
      <c r="A51" s="93"/>
      <c r="B51" s="76" t="s">
        <v>99</v>
      </c>
      <c r="C51" s="77">
        <v>135.44</v>
      </c>
      <c r="D51" s="78" t="s">
        <v>314</v>
      </c>
      <c r="E51" s="277" t="s">
        <v>52</v>
      </c>
      <c r="F51" s="278" t="s">
        <v>52</v>
      </c>
    </row>
    <row r="52" spans="1:6" x14ac:dyDescent="0.25">
      <c r="A52" s="93"/>
      <c r="B52" s="76" t="s">
        <v>161</v>
      </c>
      <c r="C52" s="77">
        <v>34.89</v>
      </c>
      <c r="D52" s="78" t="s">
        <v>95</v>
      </c>
      <c r="E52" s="277" t="s">
        <v>52</v>
      </c>
      <c r="F52" s="278" t="s">
        <v>52</v>
      </c>
    </row>
    <row r="53" spans="1:6" x14ac:dyDescent="0.25">
      <c r="A53" s="93"/>
      <c r="B53" s="76" t="s">
        <v>100</v>
      </c>
      <c r="C53" s="77">
        <v>49.57</v>
      </c>
      <c r="D53" s="78" t="s">
        <v>197</v>
      </c>
      <c r="E53" s="103">
        <v>464.08</v>
      </c>
      <c r="F53" s="86">
        <f t="shared" si="2"/>
        <v>9.3621141819648983</v>
      </c>
    </row>
    <row r="54" spans="1:6" x14ac:dyDescent="0.25">
      <c r="A54" s="93"/>
      <c r="B54" s="76" t="s">
        <v>101</v>
      </c>
      <c r="C54" s="77">
        <v>99.75</v>
      </c>
      <c r="D54" s="78" t="s">
        <v>88</v>
      </c>
      <c r="E54" s="103">
        <v>733.83</v>
      </c>
      <c r="F54" s="86">
        <f t="shared" si="2"/>
        <v>7.3566917293233089</v>
      </c>
    </row>
    <row r="55" spans="1:6" x14ac:dyDescent="0.25">
      <c r="A55" s="93"/>
      <c r="B55" s="76" t="s">
        <v>162</v>
      </c>
      <c r="C55" s="77">
        <v>97.87</v>
      </c>
      <c r="D55" s="78" t="s">
        <v>94</v>
      </c>
      <c r="E55" s="277" t="s">
        <v>52</v>
      </c>
      <c r="F55" s="278" t="s">
        <v>52</v>
      </c>
    </row>
    <row r="56" spans="1:6" x14ac:dyDescent="0.25">
      <c r="A56" s="93"/>
      <c r="B56" s="76" t="s">
        <v>102</v>
      </c>
      <c r="C56" s="77">
        <v>78.45</v>
      </c>
      <c r="D56" s="78" t="s">
        <v>315</v>
      </c>
      <c r="E56" s="85">
        <v>664.83</v>
      </c>
      <c r="F56" s="86">
        <f t="shared" si="2"/>
        <v>8.4745697896749519</v>
      </c>
    </row>
    <row r="57" spans="1:6" x14ac:dyDescent="0.25">
      <c r="A57" s="93"/>
      <c r="B57" s="76" t="s">
        <v>103</v>
      </c>
      <c r="C57" s="77">
        <v>63.26</v>
      </c>
      <c r="D57" s="78" t="s">
        <v>68</v>
      </c>
      <c r="E57" s="85">
        <v>0</v>
      </c>
      <c r="F57" s="86">
        <f t="shared" si="2"/>
        <v>0</v>
      </c>
    </row>
    <row r="58" spans="1:6" x14ac:dyDescent="0.25">
      <c r="A58" s="93"/>
      <c r="B58" s="76" t="s">
        <v>104</v>
      </c>
      <c r="C58" s="77">
        <v>36</v>
      </c>
      <c r="D58" s="78" t="s">
        <v>316</v>
      </c>
      <c r="E58" s="85">
        <v>330.01</v>
      </c>
      <c r="F58" s="86">
        <f t="shared" ref="F58" si="3">+E58/C58</f>
        <v>9.1669444444444448</v>
      </c>
    </row>
    <row r="59" spans="1:6" x14ac:dyDescent="0.25">
      <c r="A59" s="93"/>
      <c r="B59" s="104" t="s">
        <v>105</v>
      </c>
      <c r="C59" s="77">
        <v>134.87</v>
      </c>
      <c r="D59" s="78" t="s">
        <v>171</v>
      </c>
      <c r="E59" s="85">
        <f>1890.41/($C$62+$C$59+$C$50)*C59</f>
        <v>957.27114477735245</v>
      </c>
      <c r="F59" s="86">
        <f>+E59/C59</f>
        <v>7.097732221971917</v>
      </c>
    </row>
    <row r="60" spans="1:6" x14ac:dyDescent="0.25">
      <c r="A60" s="93"/>
      <c r="B60" s="105" t="s">
        <v>106</v>
      </c>
      <c r="C60" s="77">
        <v>44.07</v>
      </c>
      <c r="D60" s="78" t="s">
        <v>317</v>
      </c>
      <c r="E60" s="103">
        <v>357.4</v>
      </c>
      <c r="F60" s="86">
        <f>+E60/C60</f>
        <v>8.1098252779668698</v>
      </c>
    </row>
    <row r="61" spans="1:6" x14ac:dyDescent="0.25">
      <c r="A61" s="93"/>
      <c r="B61" s="105" t="s">
        <v>107</v>
      </c>
      <c r="C61" s="77">
        <v>176.31</v>
      </c>
      <c r="D61" s="78" t="s">
        <v>111</v>
      </c>
      <c r="E61" s="103">
        <v>1419.05</v>
      </c>
      <c r="F61" s="86">
        <f>+E61/C61</f>
        <v>8.0486075662185925</v>
      </c>
    </row>
    <row r="62" spans="1:6" x14ac:dyDescent="0.25">
      <c r="A62" s="96"/>
      <c r="B62" s="88" t="s">
        <v>108</v>
      </c>
      <c r="C62" s="89">
        <v>99.26</v>
      </c>
      <c r="D62" s="92" t="s">
        <v>171</v>
      </c>
      <c r="E62" s="98">
        <f>1890.41/($C$62+$C$59+$C$50)*C62</f>
        <v>704.52090035293247</v>
      </c>
      <c r="F62" s="91">
        <f>+E62/C62</f>
        <v>7.0977322219719161</v>
      </c>
    </row>
    <row r="63" spans="1:6" x14ac:dyDescent="0.25">
      <c r="A63" s="257"/>
      <c r="B63" s="258"/>
      <c r="C63" s="259"/>
      <c r="D63" s="254"/>
      <c r="E63" s="260"/>
      <c r="F63" s="256"/>
    </row>
    <row r="64" spans="1:6" x14ac:dyDescent="0.25">
      <c r="A64" s="70" t="s">
        <v>59</v>
      </c>
      <c r="B64" s="71" t="s">
        <v>87</v>
      </c>
      <c r="C64" s="72">
        <f>+SUM(C65:C66)</f>
        <v>2050.15</v>
      </c>
      <c r="D64" s="73"/>
      <c r="E64" s="74">
        <f>+SUM(E65:E66)</f>
        <v>5536.9999999999991</v>
      </c>
      <c r="F64" s="250"/>
    </row>
    <row r="65" spans="1:6" x14ac:dyDescent="0.25">
      <c r="A65" s="93"/>
      <c r="B65" s="76" t="s">
        <v>198</v>
      </c>
      <c r="C65" s="77">
        <v>1660.54</v>
      </c>
      <c r="D65" s="78" t="s">
        <v>89</v>
      </c>
      <c r="E65" s="85">
        <f>5537/($C$65+$C$66)*C65</f>
        <v>4484.7498865936632</v>
      </c>
      <c r="F65" s="86">
        <f>+E65/C65</f>
        <v>2.7007779918542543</v>
      </c>
    </row>
    <row r="66" spans="1:6" x14ac:dyDescent="0.25">
      <c r="A66" s="96"/>
      <c r="B66" s="97" t="s">
        <v>112</v>
      </c>
      <c r="C66" s="89">
        <v>389.61</v>
      </c>
      <c r="D66" s="90" t="s">
        <v>89</v>
      </c>
      <c r="E66" s="85">
        <f>5537/($C$65+$C$66)*C66</f>
        <v>1052.2501134063361</v>
      </c>
      <c r="F66" s="91">
        <f>+E66/C66</f>
        <v>2.7007779918542547</v>
      </c>
    </row>
    <row r="67" spans="1:6" x14ac:dyDescent="0.25">
      <c r="A67" s="257"/>
      <c r="B67" s="258"/>
      <c r="C67" s="259"/>
      <c r="D67" s="254"/>
      <c r="E67" s="260"/>
      <c r="F67" s="256"/>
    </row>
    <row r="68" spans="1:6" x14ac:dyDescent="0.25">
      <c r="A68" s="70" t="s">
        <v>199</v>
      </c>
      <c r="B68" s="71" t="s">
        <v>211</v>
      </c>
      <c r="C68" s="72">
        <v>335</v>
      </c>
      <c r="D68" s="73" t="s">
        <v>200</v>
      </c>
      <c r="E68" s="74">
        <v>161.34</v>
      </c>
      <c r="F68" s="250">
        <f>+E68/C68</f>
        <v>0.48161194029850746</v>
      </c>
    </row>
    <row r="69" spans="1:6" x14ac:dyDescent="0.25">
      <c r="A69" s="257"/>
      <c r="B69" s="258"/>
      <c r="C69" s="259"/>
      <c r="D69" s="254"/>
      <c r="E69" s="260"/>
      <c r="F69" s="256"/>
    </row>
    <row r="70" spans="1:6" x14ac:dyDescent="0.25">
      <c r="A70" s="70" t="s">
        <v>201</v>
      </c>
      <c r="B70" s="71" t="s">
        <v>222</v>
      </c>
      <c r="C70" s="72">
        <v>7704.75</v>
      </c>
      <c r="D70" s="73" t="s">
        <v>221</v>
      </c>
      <c r="E70" s="74">
        <v>23502.11</v>
      </c>
      <c r="F70" s="250">
        <f>+E70/C70</f>
        <v>3.0503403744443363</v>
      </c>
    </row>
    <row r="71" spans="1:6" x14ac:dyDescent="0.25">
      <c r="A71" s="257"/>
      <c r="B71" s="258"/>
      <c r="C71" s="259"/>
      <c r="D71" s="254"/>
      <c r="E71" s="260"/>
      <c r="F71" s="256"/>
    </row>
    <row r="72" spans="1:6" x14ac:dyDescent="0.25">
      <c r="A72" s="70" t="s">
        <v>312</v>
      </c>
      <c r="B72" s="71" t="s">
        <v>212</v>
      </c>
      <c r="C72" s="72">
        <v>496</v>
      </c>
      <c r="D72" s="73" t="s">
        <v>202</v>
      </c>
      <c r="E72" s="74">
        <v>504</v>
      </c>
      <c r="F72" s="250">
        <f>+E72/C72</f>
        <v>1.0161290322580645</v>
      </c>
    </row>
    <row r="73" spans="1:6" x14ac:dyDescent="0.25">
      <c r="A73" s="257"/>
      <c r="B73" s="258"/>
      <c r="C73" s="259"/>
      <c r="D73" s="254"/>
      <c r="E73" s="260"/>
      <c r="F73" s="256"/>
    </row>
    <row r="74" spans="1:6" x14ac:dyDescent="0.25">
      <c r="A74" s="70" t="s">
        <v>220</v>
      </c>
      <c r="B74" s="71" t="s">
        <v>217</v>
      </c>
      <c r="C74" s="72">
        <v>164.64</v>
      </c>
      <c r="D74" s="73" t="s">
        <v>306</v>
      </c>
      <c r="E74" s="106"/>
      <c r="F74" s="251"/>
    </row>
    <row r="75" spans="1:6" x14ac:dyDescent="0.25">
      <c r="A75" s="257"/>
      <c r="B75" s="258"/>
      <c r="C75" s="259"/>
      <c r="D75" s="254"/>
      <c r="E75" s="260"/>
      <c r="F75" s="256"/>
    </row>
    <row r="76" spans="1:6" x14ac:dyDescent="0.25">
      <c r="A76" s="70" t="s">
        <v>220</v>
      </c>
      <c r="B76" s="71" t="s">
        <v>218</v>
      </c>
      <c r="C76" s="72">
        <v>155.24</v>
      </c>
      <c r="D76" s="73" t="s">
        <v>306</v>
      </c>
      <c r="E76" s="106"/>
      <c r="F76" s="251"/>
    </row>
    <row r="77" spans="1:6" x14ac:dyDescent="0.25">
      <c r="A77" s="257"/>
      <c r="B77" s="258"/>
      <c r="C77" s="259"/>
      <c r="D77" s="254"/>
      <c r="E77" s="260"/>
      <c r="F77" s="256"/>
    </row>
    <row r="78" spans="1:6" x14ac:dyDescent="0.25">
      <c r="A78" s="70" t="s">
        <v>220</v>
      </c>
      <c r="B78" s="71" t="s">
        <v>219</v>
      </c>
      <c r="C78" s="72">
        <v>173.43</v>
      </c>
      <c r="D78" s="73" t="s">
        <v>306</v>
      </c>
      <c r="E78" s="106"/>
      <c r="F78" s="251"/>
    </row>
    <row r="79" spans="1:6" x14ac:dyDescent="0.25">
      <c r="A79" s="257"/>
      <c r="B79" s="258"/>
      <c r="C79" s="259"/>
      <c r="D79" s="254"/>
      <c r="E79" s="260"/>
      <c r="F79" s="256"/>
    </row>
    <row r="80" spans="1:6" x14ac:dyDescent="0.25">
      <c r="A80" s="288" t="s">
        <v>136</v>
      </c>
      <c r="B80" s="71" t="s">
        <v>210</v>
      </c>
      <c r="C80" s="72">
        <v>496.87</v>
      </c>
      <c r="D80" s="73" t="s">
        <v>117</v>
      </c>
      <c r="E80" s="74">
        <v>0</v>
      </c>
      <c r="F80" s="250">
        <f>+E80/C80</f>
        <v>0</v>
      </c>
    </row>
    <row r="81" spans="1:6" x14ac:dyDescent="0.25">
      <c r="A81" s="257"/>
      <c r="B81" s="258"/>
      <c r="C81" s="259"/>
      <c r="D81" s="254"/>
      <c r="E81" s="260"/>
      <c r="F81" s="256"/>
    </row>
    <row r="82" spans="1:6" x14ac:dyDescent="0.25">
      <c r="A82" s="70" t="s">
        <v>60</v>
      </c>
      <c r="B82" s="71" t="s">
        <v>61</v>
      </c>
      <c r="C82" s="72">
        <f>+SUM(C83:C85)</f>
        <v>697.61</v>
      </c>
      <c r="D82" s="73"/>
      <c r="E82" s="74">
        <f>+SUM(E83:E85)</f>
        <v>4550.47</v>
      </c>
      <c r="F82" s="250"/>
    </row>
    <row r="83" spans="1:6" x14ac:dyDescent="0.25">
      <c r="A83" s="93"/>
      <c r="B83" s="76" t="s">
        <v>168</v>
      </c>
      <c r="C83" s="77">
        <f>95.14+218.9</f>
        <v>314.04000000000002</v>
      </c>
      <c r="D83" s="78" t="s">
        <v>203</v>
      </c>
      <c r="E83" s="85">
        <v>1823.72</v>
      </c>
      <c r="F83" s="86">
        <f>+E83/C83</f>
        <v>5.8072856960896697</v>
      </c>
    </row>
    <row r="84" spans="1:6" x14ac:dyDescent="0.25">
      <c r="A84" s="81"/>
      <c r="B84" s="14" t="s">
        <v>109</v>
      </c>
      <c r="C84" s="101">
        <f>91.53+97.2+2.84</f>
        <v>191.57000000000002</v>
      </c>
      <c r="D84" s="102" t="s">
        <v>91</v>
      </c>
      <c r="E84" s="107">
        <v>1311</v>
      </c>
      <c r="F84" s="108">
        <f>+E84/C84</f>
        <v>6.8434514798768067</v>
      </c>
    </row>
    <row r="85" spans="1:6" x14ac:dyDescent="0.25">
      <c r="A85" s="96"/>
      <c r="B85" s="97" t="s">
        <v>113</v>
      </c>
      <c r="C85" s="89">
        <v>192</v>
      </c>
      <c r="D85" s="90" t="s">
        <v>92</v>
      </c>
      <c r="E85" s="98">
        <v>1415.75</v>
      </c>
      <c r="F85" s="91">
        <f>+E85/C85</f>
        <v>7.373697916666667</v>
      </c>
    </row>
    <row r="86" spans="1:6" x14ac:dyDescent="0.25">
      <c r="A86" s="257"/>
      <c r="B86" s="258"/>
      <c r="C86" s="259"/>
      <c r="D86" s="254"/>
      <c r="E86" s="260"/>
      <c r="F86" s="256"/>
    </row>
    <row r="87" spans="1:6" x14ac:dyDescent="0.25">
      <c r="A87" s="70" t="s">
        <v>204</v>
      </c>
      <c r="B87" s="71" t="s">
        <v>205</v>
      </c>
      <c r="C87" s="72">
        <v>1077.24</v>
      </c>
      <c r="D87" s="73" t="s">
        <v>221</v>
      </c>
      <c r="E87" s="74">
        <f>24087.74/12</f>
        <v>2007.3116666666667</v>
      </c>
      <c r="F87" s="250">
        <f>+E87/C87</f>
        <v>1.863383894644338</v>
      </c>
    </row>
    <row r="88" spans="1:6" x14ac:dyDescent="0.25">
      <c r="A88" s="257"/>
      <c r="B88" s="258"/>
      <c r="C88" s="259"/>
      <c r="D88" s="254"/>
      <c r="E88" s="260"/>
      <c r="F88" s="256"/>
    </row>
    <row r="89" spans="1:6" x14ac:dyDescent="0.25">
      <c r="A89" s="70" t="s">
        <v>215</v>
      </c>
      <c r="B89" s="71" t="s">
        <v>206</v>
      </c>
      <c r="C89" s="72">
        <v>339.63</v>
      </c>
      <c r="D89" s="73" t="s">
        <v>221</v>
      </c>
      <c r="E89" s="74">
        <v>2092.09</v>
      </c>
      <c r="F89" s="250">
        <f>+E89/C89</f>
        <v>6.1599093130759952</v>
      </c>
    </row>
    <row r="90" spans="1:6" x14ac:dyDescent="0.25">
      <c r="A90" s="257"/>
      <c r="B90" s="258"/>
      <c r="C90" s="259"/>
      <c r="D90" s="254"/>
      <c r="E90" s="260"/>
      <c r="F90" s="256"/>
    </row>
    <row r="91" spans="1:6" x14ac:dyDescent="0.25">
      <c r="A91" s="70" t="s">
        <v>214</v>
      </c>
      <c r="B91" s="71" t="s">
        <v>216</v>
      </c>
      <c r="C91" s="72">
        <v>186</v>
      </c>
      <c r="D91" s="73" t="s">
        <v>221</v>
      </c>
      <c r="E91" s="74">
        <v>1172.32</v>
      </c>
      <c r="F91" s="250">
        <f>+E91/C91</f>
        <v>6.3027956989247311</v>
      </c>
    </row>
    <row r="92" spans="1:6" x14ac:dyDescent="0.25">
      <c r="A92" s="257"/>
      <c r="B92" s="258"/>
      <c r="C92" s="259"/>
      <c r="D92" s="254"/>
      <c r="E92" s="260"/>
      <c r="F92" s="256"/>
    </row>
    <row r="93" spans="1:6" x14ac:dyDescent="0.25">
      <c r="A93" s="70" t="s">
        <v>64</v>
      </c>
      <c r="B93" s="71" t="s">
        <v>166</v>
      </c>
      <c r="C93" s="72">
        <v>123.3</v>
      </c>
      <c r="D93" s="73" t="s">
        <v>68</v>
      </c>
      <c r="E93" s="106">
        <v>0</v>
      </c>
      <c r="F93" s="251">
        <f>+E93/C93</f>
        <v>0</v>
      </c>
    </row>
    <row r="94" spans="1:6" x14ac:dyDescent="0.25">
      <c r="A94" s="257"/>
      <c r="B94" s="258"/>
      <c r="C94" s="259"/>
      <c r="D94" s="254"/>
      <c r="E94" s="260"/>
      <c r="F94" s="256"/>
    </row>
    <row r="95" spans="1:6" x14ac:dyDescent="0.25">
      <c r="A95" s="70" t="s">
        <v>207</v>
      </c>
      <c r="B95" s="71" t="s">
        <v>209</v>
      </c>
      <c r="C95" s="72">
        <v>1120</v>
      </c>
      <c r="D95" s="73" t="s">
        <v>208</v>
      </c>
      <c r="E95" s="74">
        <v>1079.5899999999999</v>
      </c>
      <c r="F95" s="250">
        <f>+E95/C95</f>
        <v>0.96391964285714282</v>
      </c>
    </row>
    <row r="96" spans="1:6" x14ac:dyDescent="0.25">
      <c r="A96" s="257"/>
      <c r="B96" s="258"/>
      <c r="C96" s="259"/>
      <c r="D96" s="254"/>
      <c r="E96" s="260"/>
      <c r="F96" s="256"/>
    </row>
    <row r="97" spans="1:6" x14ac:dyDescent="0.25">
      <c r="A97" s="70" t="s">
        <v>65</v>
      </c>
      <c r="B97" s="71" t="s">
        <v>170</v>
      </c>
      <c r="C97" s="72">
        <v>705</v>
      </c>
      <c r="D97" s="73" t="s">
        <v>307</v>
      </c>
      <c r="E97" s="106"/>
      <c r="F97" s="251"/>
    </row>
    <row r="98" spans="1:6" x14ac:dyDescent="0.25">
      <c r="A98" s="257"/>
      <c r="B98" s="258"/>
      <c r="C98" s="259"/>
      <c r="D98" s="254"/>
      <c r="E98" s="260"/>
      <c r="F98" s="256"/>
    </row>
    <row r="99" spans="1:6" x14ac:dyDescent="0.25">
      <c r="A99" s="70" t="s">
        <v>114</v>
      </c>
      <c r="B99" s="71" t="s">
        <v>167</v>
      </c>
      <c r="C99" s="72">
        <v>81</v>
      </c>
      <c r="D99" s="73" t="s">
        <v>115</v>
      </c>
      <c r="E99" s="74">
        <v>304</v>
      </c>
      <c r="F99" s="250">
        <f>+E99/C99</f>
        <v>3.7530864197530862</v>
      </c>
    </row>
    <row r="100" spans="1:6" x14ac:dyDescent="0.25">
      <c r="A100" s="257"/>
      <c r="B100" s="258"/>
      <c r="C100" s="259"/>
      <c r="D100" s="254"/>
      <c r="E100" s="260"/>
      <c r="F100" s="256"/>
    </row>
    <row r="101" spans="1:6" x14ac:dyDescent="0.25">
      <c r="A101" s="70"/>
      <c r="B101" s="71" t="s">
        <v>450</v>
      </c>
      <c r="C101" s="72">
        <v>1392</v>
      </c>
      <c r="D101" s="73" t="s">
        <v>309</v>
      </c>
      <c r="E101" s="74"/>
      <c r="F101" s="250"/>
    </row>
    <row r="102" spans="1:6" x14ac:dyDescent="0.25">
      <c r="A102" s="257"/>
      <c r="B102" s="258"/>
      <c r="C102" s="259"/>
      <c r="D102" s="254"/>
      <c r="E102" s="260"/>
      <c r="F102" s="256"/>
    </row>
    <row r="103" spans="1:6" x14ac:dyDescent="0.25">
      <c r="A103" s="70"/>
      <c r="B103" s="71" t="s">
        <v>308</v>
      </c>
      <c r="C103" s="72">
        <v>34.93</v>
      </c>
      <c r="D103" s="73" t="s">
        <v>221</v>
      </c>
      <c r="E103" s="74">
        <v>0</v>
      </c>
      <c r="F103" s="250">
        <f>+E103/C103</f>
        <v>0</v>
      </c>
    </row>
  </sheetData>
  <mergeCells count="6">
    <mergeCell ref="E5:F5"/>
    <mergeCell ref="D28:D31"/>
    <mergeCell ref="D32:D33"/>
    <mergeCell ref="A5:B6"/>
    <mergeCell ref="D5:D6"/>
    <mergeCell ref="C5:C6"/>
  </mergeCells>
  <pageMargins left="0.70866141732283472" right="0.44" top="0.74803149606299213" bottom="0.74803149606299213" header="0.31496062992125984" footer="0.31496062992125984"/>
  <pageSetup paperSize="8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7"/>
  <sheetViews>
    <sheetView workbookViewId="0">
      <pane xSplit="2" ySplit="6" topLeftCell="C7" activePane="bottomRight" state="frozen"/>
      <selection activeCell="B98" sqref="B98"/>
      <selection pane="topRight" activeCell="B98" sqref="B98"/>
      <selection pane="bottomLeft" activeCell="B98" sqref="B98"/>
      <selection pane="bottomRight" activeCell="S20" sqref="S20"/>
    </sheetView>
  </sheetViews>
  <sheetFormatPr baseColWidth="10" defaultColWidth="11.42578125" defaultRowHeight="14.25" x14ac:dyDescent="0.2"/>
  <cols>
    <col min="1" max="1" width="6.140625" style="8" customWidth="1"/>
    <col min="2" max="2" width="50.140625" style="8" customWidth="1"/>
    <col min="3" max="3" width="2.140625" style="8" customWidth="1"/>
    <col min="4" max="4" width="7.7109375" style="37" bestFit="1" customWidth="1"/>
    <col min="5" max="5" width="8.5703125" style="37" customWidth="1"/>
    <col min="6" max="6" width="11.7109375" style="37" hidden="1" customWidth="1"/>
    <col min="7" max="7" width="10.140625" style="37" customWidth="1"/>
    <col min="8" max="8" width="7.7109375" style="37" bestFit="1" customWidth="1"/>
    <col min="9" max="9" width="8.5703125" style="37" customWidth="1"/>
    <col min="10" max="10" width="12.42578125" style="37" hidden="1" customWidth="1"/>
    <col min="11" max="11" width="10.140625" style="37" customWidth="1"/>
    <col min="12" max="12" width="7.7109375" style="37" bestFit="1" customWidth="1"/>
    <col min="13" max="13" width="8.5703125" style="37" customWidth="1"/>
    <col min="14" max="14" width="12.42578125" style="37" hidden="1" customWidth="1"/>
    <col min="15" max="15" width="10.140625" style="37" customWidth="1"/>
    <col min="16" max="16384" width="11.42578125" style="8"/>
  </cols>
  <sheetData>
    <row r="1" spans="1:15" s="13" customFormat="1" ht="18.75" thickBot="1" x14ac:dyDescent="0.3">
      <c r="A1" s="61" t="s">
        <v>297</v>
      </c>
      <c r="B1" s="18"/>
      <c r="C1" s="18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3" customFormat="1" ht="13.5" thickTop="1" x14ac:dyDescent="0.25">
      <c r="A2" s="63" t="s">
        <v>183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3" customFormat="1" ht="15" x14ac:dyDescent="0.25">
      <c r="A3" s="17" t="s">
        <v>160</v>
      </c>
      <c r="D3" s="48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13" customFormat="1" ht="15" x14ac:dyDescent="0.25">
      <c r="A4" s="44" t="s">
        <v>341</v>
      </c>
      <c r="D4" s="48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s="12" customFormat="1" ht="15" customHeight="1" thickBot="1" x14ac:dyDescent="0.25">
      <c r="A5" s="421" t="s">
        <v>157</v>
      </c>
      <c r="B5" s="421"/>
      <c r="C5" s="24"/>
      <c r="D5" s="422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</row>
    <row r="6" spans="1:15" s="12" customFormat="1" ht="21.75" customHeight="1" thickBot="1" x14ac:dyDescent="0.25">
      <c r="A6" s="421"/>
      <c r="B6" s="421"/>
      <c r="C6" s="24"/>
      <c r="D6" s="424" t="s">
        <v>0</v>
      </c>
      <c r="E6" s="425"/>
      <c r="F6" s="425"/>
      <c r="G6" s="426"/>
      <c r="H6" s="424" t="s">
        <v>2</v>
      </c>
      <c r="I6" s="425"/>
      <c r="J6" s="425"/>
      <c r="K6" s="426"/>
      <c r="L6" s="424" t="s">
        <v>51</v>
      </c>
      <c r="M6" s="425"/>
      <c r="N6" s="425"/>
      <c r="O6" s="426"/>
    </row>
    <row r="7" spans="1:15" s="40" customFormat="1" ht="24.75" customHeight="1" thickBot="1" x14ac:dyDescent="0.25">
      <c r="A7" s="421"/>
      <c r="B7" s="421"/>
      <c r="C7" s="39"/>
      <c r="D7" s="49" t="s">
        <v>148</v>
      </c>
      <c r="E7" s="47" t="s">
        <v>1</v>
      </c>
      <c r="F7" s="50" t="s">
        <v>50</v>
      </c>
      <c r="G7" s="51" t="s">
        <v>165</v>
      </c>
      <c r="H7" s="49" t="s">
        <v>148</v>
      </c>
      <c r="I7" s="47" t="s">
        <v>1</v>
      </c>
      <c r="J7" s="50" t="s">
        <v>50</v>
      </c>
      <c r="K7" s="51" t="s">
        <v>165</v>
      </c>
      <c r="L7" s="49" t="s">
        <v>148</v>
      </c>
      <c r="M7" s="47" t="s">
        <v>1</v>
      </c>
      <c r="N7" s="50" t="s">
        <v>50</v>
      </c>
      <c r="O7" s="51" t="s">
        <v>165</v>
      </c>
    </row>
    <row r="8" spans="1:15" x14ac:dyDescent="0.2">
      <c r="A8" s="12"/>
      <c r="B8" s="25"/>
      <c r="C8" s="10"/>
      <c r="D8" s="52"/>
      <c r="E8" s="34"/>
      <c r="F8" s="53"/>
      <c r="G8" s="54"/>
      <c r="H8" s="52"/>
      <c r="I8" s="53"/>
      <c r="J8" s="53"/>
      <c r="K8" s="54"/>
      <c r="L8" s="55"/>
      <c r="M8" s="55"/>
      <c r="N8" s="55"/>
      <c r="O8" s="55"/>
    </row>
    <row r="9" spans="1:15" ht="15" x14ac:dyDescent="0.2">
      <c r="A9" s="65" t="s">
        <v>3</v>
      </c>
      <c r="B9" s="1" t="s">
        <v>43</v>
      </c>
      <c r="C9" s="26"/>
      <c r="D9" s="28"/>
      <c r="E9" s="35"/>
      <c r="F9" s="2"/>
      <c r="G9" s="56"/>
      <c r="H9" s="28"/>
      <c r="I9" s="35"/>
      <c r="J9" s="2"/>
      <c r="K9" s="56"/>
      <c r="L9" s="28">
        <v>1</v>
      </c>
      <c r="M9" s="35">
        <v>23.75</v>
      </c>
      <c r="N9" s="2">
        <v>1</v>
      </c>
      <c r="O9" s="56">
        <f t="shared" ref="O9" si="0">+N9/L9</f>
        <v>1</v>
      </c>
    </row>
    <row r="10" spans="1:15" ht="15" x14ac:dyDescent="0.2">
      <c r="A10" s="65" t="s">
        <v>4</v>
      </c>
      <c r="B10" s="1" t="s">
        <v>45</v>
      </c>
      <c r="C10" s="26"/>
      <c r="D10" s="28">
        <v>20</v>
      </c>
      <c r="E10" s="35">
        <v>57.851239669421489</v>
      </c>
      <c r="F10" s="2">
        <v>18</v>
      </c>
      <c r="G10" s="56">
        <f t="shared" ref="G10:G35" si="1">+F10/D10</f>
        <v>0.9</v>
      </c>
      <c r="H10" s="28"/>
      <c r="I10" s="35"/>
      <c r="J10" s="2"/>
      <c r="K10" s="56"/>
      <c r="L10" s="28">
        <v>20</v>
      </c>
      <c r="M10" s="35">
        <v>23.75</v>
      </c>
      <c r="N10" s="2">
        <v>19</v>
      </c>
      <c r="O10" s="56">
        <f t="shared" ref="O10" si="2">+N10/L10</f>
        <v>0.95</v>
      </c>
    </row>
    <row r="11" spans="1:15" ht="15" x14ac:dyDescent="0.2">
      <c r="A11" s="65" t="s">
        <v>5</v>
      </c>
      <c r="B11" s="1" t="s">
        <v>46</v>
      </c>
      <c r="C11" s="26"/>
      <c r="D11" s="28">
        <v>117</v>
      </c>
      <c r="E11" s="35">
        <v>54.553719008264466</v>
      </c>
      <c r="F11" s="2">
        <v>49</v>
      </c>
      <c r="G11" s="56">
        <f t="shared" si="1"/>
        <v>0.41880341880341881</v>
      </c>
      <c r="H11" s="28">
        <v>6</v>
      </c>
      <c r="I11" s="35">
        <v>22</v>
      </c>
      <c r="J11" s="2">
        <v>0</v>
      </c>
      <c r="K11" s="56">
        <f>+J11/H11</f>
        <v>0</v>
      </c>
      <c r="L11" s="28"/>
      <c r="M11" s="35"/>
      <c r="N11" s="2"/>
      <c r="O11" s="56"/>
    </row>
    <row r="12" spans="1:15" ht="15" x14ac:dyDescent="0.2">
      <c r="A12" s="65" t="s">
        <v>6</v>
      </c>
      <c r="B12" s="1" t="s">
        <v>47</v>
      </c>
      <c r="C12" s="26"/>
      <c r="D12" s="28">
        <v>21</v>
      </c>
      <c r="E12" s="35">
        <v>33.057851239669425</v>
      </c>
      <c r="F12" s="2">
        <v>10</v>
      </c>
      <c r="G12" s="56">
        <f t="shared" si="1"/>
        <v>0.47619047619047616</v>
      </c>
      <c r="H12" s="28"/>
      <c r="I12" s="35"/>
      <c r="J12" s="2"/>
      <c r="K12" s="56"/>
      <c r="L12" s="28"/>
      <c r="M12" s="35"/>
      <c r="N12" s="2"/>
      <c r="O12" s="56"/>
    </row>
    <row r="13" spans="1:15" ht="15" x14ac:dyDescent="0.2">
      <c r="A13" s="65" t="s">
        <v>7</v>
      </c>
      <c r="B13" s="1" t="s">
        <v>53</v>
      </c>
      <c r="C13" s="26"/>
      <c r="D13" s="28"/>
      <c r="E13" s="35"/>
      <c r="F13" s="2"/>
      <c r="G13" s="56"/>
      <c r="H13" s="28">
        <v>4</v>
      </c>
      <c r="I13" s="35">
        <v>22</v>
      </c>
      <c r="J13" s="2">
        <v>2</v>
      </c>
      <c r="K13" s="56">
        <f t="shared" ref="K13:K21" si="3">+J13/H13</f>
        <v>0.5</v>
      </c>
      <c r="L13" s="28"/>
      <c r="M13" s="35"/>
      <c r="N13" s="2"/>
      <c r="O13" s="56"/>
    </row>
    <row r="14" spans="1:15" ht="15" x14ac:dyDescent="0.2">
      <c r="A14" s="65" t="s">
        <v>8</v>
      </c>
      <c r="B14" s="1" t="s">
        <v>48</v>
      </c>
      <c r="C14" s="26"/>
      <c r="D14" s="28">
        <v>43</v>
      </c>
      <c r="E14" s="35">
        <v>57.851239669421489</v>
      </c>
      <c r="F14" s="2">
        <v>43</v>
      </c>
      <c r="G14" s="56">
        <f t="shared" si="1"/>
        <v>1</v>
      </c>
      <c r="H14" s="28">
        <v>7</v>
      </c>
      <c r="I14" s="35">
        <v>22</v>
      </c>
      <c r="J14" s="2">
        <v>5</v>
      </c>
      <c r="K14" s="56">
        <f t="shared" si="3"/>
        <v>0.7142857142857143</v>
      </c>
      <c r="L14" s="28"/>
      <c r="M14" s="35"/>
      <c r="N14" s="2"/>
      <c r="O14" s="56"/>
    </row>
    <row r="15" spans="1:15" ht="15" x14ac:dyDescent="0.2">
      <c r="A15" s="65" t="s">
        <v>9</v>
      </c>
      <c r="B15" s="1" t="s">
        <v>49</v>
      </c>
      <c r="C15" s="26"/>
      <c r="D15" s="28">
        <v>1</v>
      </c>
      <c r="E15" s="35">
        <v>57.851239669421489</v>
      </c>
      <c r="F15" s="2">
        <v>1</v>
      </c>
      <c r="G15" s="56">
        <f t="shared" si="1"/>
        <v>1</v>
      </c>
      <c r="H15" s="28"/>
      <c r="I15" s="35"/>
      <c r="J15" s="2"/>
      <c r="K15" s="56"/>
      <c r="L15" s="28"/>
      <c r="M15" s="35"/>
      <c r="N15" s="2"/>
      <c r="O15" s="56"/>
    </row>
    <row r="16" spans="1:15" ht="15" x14ac:dyDescent="0.2">
      <c r="A16" s="65" t="s">
        <v>10</v>
      </c>
      <c r="B16" s="1" t="s">
        <v>54</v>
      </c>
      <c r="C16" s="26"/>
      <c r="D16" s="28">
        <v>11</v>
      </c>
      <c r="E16" s="35">
        <v>57.851239669421489</v>
      </c>
      <c r="F16" s="2">
        <v>11</v>
      </c>
      <c r="G16" s="56">
        <f t="shared" si="1"/>
        <v>1</v>
      </c>
      <c r="H16" s="28">
        <v>8</v>
      </c>
      <c r="I16" s="35">
        <v>22</v>
      </c>
      <c r="J16" s="2">
        <v>6</v>
      </c>
      <c r="K16" s="56">
        <f t="shared" si="3"/>
        <v>0.75</v>
      </c>
      <c r="L16" s="30"/>
      <c r="M16" s="35"/>
      <c r="N16" s="2"/>
      <c r="O16" s="56"/>
    </row>
    <row r="17" spans="1:15" ht="15" x14ac:dyDescent="0.2">
      <c r="A17" s="65" t="s">
        <v>11</v>
      </c>
      <c r="B17" s="1" t="s">
        <v>37</v>
      </c>
      <c r="C17" s="26"/>
      <c r="D17" s="28">
        <v>46</v>
      </c>
      <c r="E17" s="35">
        <v>33.057851239669425</v>
      </c>
      <c r="F17" s="2">
        <v>45</v>
      </c>
      <c r="G17" s="56">
        <f t="shared" si="1"/>
        <v>0.97826086956521741</v>
      </c>
      <c r="H17" s="28">
        <v>5</v>
      </c>
      <c r="I17" s="35">
        <v>22</v>
      </c>
      <c r="J17" s="2">
        <v>0</v>
      </c>
      <c r="K17" s="56">
        <f t="shared" si="3"/>
        <v>0</v>
      </c>
      <c r="L17" s="28">
        <v>2</v>
      </c>
      <c r="M17" s="35">
        <v>22</v>
      </c>
      <c r="N17" s="2">
        <v>2</v>
      </c>
      <c r="O17" s="56">
        <f t="shared" ref="O17" si="4">+N17/L17</f>
        <v>1</v>
      </c>
    </row>
    <row r="18" spans="1:15" ht="15" x14ac:dyDescent="0.2">
      <c r="A18" s="65" t="s">
        <v>12</v>
      </c>
      <c r="B18" s="1" t="s">
        <v>34</v>
      </c>
      <c r="C18" s="26"/>
      <c r="D18" s="28">
        <v>167</v>
      </c>
      <c r="E18" s="35">
        <v>57.851239669421489</v>
      </c>
      <c r="F18" s="2">
        <v>164</v>
      </c>
      <c r="G18" s="56">
        <f t="shared" si="1"/>
        <v>0.98203592814371254</v>
      </c>
      <c r="H18" s="28">
        <v>25</v>
      </c>
      <c r="I18" s="35">
        <v>22</v>
      </c>
      <c r="J18" s="2">
        <v>25</v>
      </c>
      <c r="K18" s="56">
        <f t="shared" si="3"/>
        <v>1</v>
      </c>
      <c r="L18" s="28"/>
      <c r="M18" s="35"/>
      <c r="N18" s="2"/>
      <c r="O18" s="56"/>
    </row>
    <row r="19" spans="1:15" ht="15" x14ac:dyDescent="0.2">
      <c r="A19" s="65" t="s">
        <v>13</v>
      </c>
      <c r="B19" s="3" t="s">
        <v>14</v>
      </c>
      <c r="C19" s="26"/>
      <c r="D19" s="28">
        <v>68</v>
      </c>
      <c r="E19" s="35">
        <v>57.851239669421489</v>
      </c>
      <c r="F19" s="2">
        <v>67</v>
      </c>
      <c r="G19" s="56">
        <f t="shared" si="1"/>
        <v>0.98529411764705888</v>
      </c>
      <c r="H19" s="28">
        <v>17</v>
      </c>
      <c r="I19" s="35">
        <v>22</v>
      </c>
      <c r="J19" s="2">
        <v>5</v>
      </c>
      <c r="K19" s="56">
        <f t="shared" si="3"/>
        <v>0.29411764705882354</v>
      </c>
      <c r="L19" s="28"/>
      <c r="M19" s="35"/>
      <c r="N19" s="2"/>
      <c r="O19" s="56"/>
    </row>
    <row r="20" spans="1:15" ht="15" x14ac:dyDescent="0.2">
      <c r="A20" s="65" t="s">
        <v>15</v>
      </c>
      <c r="B20" s="1" t="s">
        <v>44</v>
      </c>
      <c r="C20" s="26"/>
      <c r="D20" s="28"/>
      <c r="E20" s="35"/>
      <c r="F20" s="2"/>
      <c r="G20" s="56"/>
      <c r="H20" s="28">
        <v>1</v>
      </c>
      <c r="I20" s="35">
        <v>22</v>
      </c>
      <c r="J20" s="2">
        <v>1</v>
      </c>
      <c r="K20" s="56">
        <f t="shared" si="3"/>
        <v>1</v>
      </c>
      <c r="L20" s="28"/>
      <c r="M20" s="35"/>
      <c r="N20" s="2"/>
      <c r="O20" s="56"/>
    </row>
    <row r="21" spans="1:15" ht="15" x14ac:dyDescent="0.2">
      <c r="A21" s="65" t="s">
        <v>16</v>
      </c>
      <c r="B21" s="1" t="s">
        <v>17</v>
      </c>
      <c r="C21" s="26"/>
      <c r="D21" s="28">
        <v>66</v>
      </c>
      <c r="E21" s="35">
        <v>57.851239669421489</v>
      </c>
      <c r="F21" s="2">
        <v>64</v>
      </c>
      <c r="G21" s="56">
        <f t="shared" si="1"/>
        <v>0.96969696969696972</v>
      </c>
      <c r="H21" s="28">
        <v>36</v>
      </c>
      <c r="I21" s="35">
        <v>22</v>
      </c>
      <c r="J21" s="2">
        <v>19</v>
      </c>
      <c r="K21" s="56">
        <f t="shared" si="3"/>
        <v>0.52777777777777779</v>
      </c>
      <c r="L21" s="28">
        <v>18</v>
      </c>
      <c r="M21" s="35">
        <v>23.75</v>
      </c>
      <c r="N21" s="2">
        <v>17</v>
      </c>
      <c r="O21" s="56">
        <f t="shared" ref="O21" si="5">+N21/L21</f>
        <v>0.94444444444444442</v>
      </c>
    </row>
    <row r="22" spans="1:15" ht="15" x14ac:dyDescent="0.2">
      <c r="A22" s="65" t="s">
        <v>18</v>
      </c>
      <c r="B22" s="1" t="s">
        <v>19</v>
      </c>
      <c r="C22" s="26"/>
      <c r="D22" s="28">
        <v>46</v>
      </c>
      <c r="E22" s="35">
        <v>57.851239669421489</v>
      </c>
      <c r="F22" s="2">
        <v>45</v>
      </c>
      <c r="G22" s="56">
        <f t="shared" si="1"/>
        <v>0.97826086956521741</v>
      </c>
      <c r="H22" s="28"/>
      <c r="I22" s="35"/>
      <c r="J22" s="2"/>
      <c r="K22" s="56"/>
      <c r="L22" s="30"/>
      <c r="M22" s="35"/>
      <c r="N22" s="2"/>
      <c r="O22" s="56"/>
    </row>
    <row r="23" spans="1:15" ht="15" x14ac:dyDescent="0.2">
      <c r="A23" s="65" t="s">
        <v>20</v>
      </c>
      <c r="B23" s="1" t="s">
        <v>21</v>
      </c>
      <c r="C23" s="26"/>
      <c r="D23" s="28">
        <v>3</v>
      </c>
      <c r="E23" s="35">
        <v>57.851239669421489</v>
      </c>
      <c r="F23" s="2">
        <v>3</v>
      </c>
      <c r="G23" s="56">
        <f t="shared" si="1"/>
        <v>1</v>
      </c>
      <c r="H23" s="28">
        <v>5</v>
      </c>
      <c r="I23" s="35">
        <v>22</v>
      </c>
      <c r="J23" s="2">
        <v>4</v>
      </c>
      <c r="K23" s="56">
        <f>+J23/H23</f>
        <v>0.8</v>
      </c>
      <c r="L23" s="28">
        <v>1</v>
      </c>
      <c r="M23" s="35">
        <v>23.75</v>
      </c>
      <c r="N23" s="2">
        <v>1</v>
      </c>
      <c r="O23" s="56">
        <f t="shared" ref="O23" si="6">+N23/L23</f>
        <v>1</v>
      </c>
    </row>
    <row r="24" spans="1:15" ht="15" x14ac:dyDescent="0.2">
      <c r="A24" s="65" t="s">
        <v>22</v>
      </c>
      <c r="B24" s="1" t="s">
        <v>23</v>
      </c>
      <c r="C24" s="26"/>
      <c r="D24" s="28">
        <v>11</v>
      </c>
      <c r="E24" s="35">
        <v>57.851239669421489</v>
      </c>
      <c r="F24" s="67">
        <v>9</v>
      </c>
      <c r="G24" s="56">
        <f t="shared" si="1"/>
        <v>0.81818181818181823</v>
      </c>
      <c r="H24" s="28">
        <v>5</v>
      </c>
      <c r="I24" s="35">
        <v>22</v>
      </c>
      <c r="J24" s="2">
        <v>5</v>
      </c>
      <c r="K24" s="56">
        <f t="shared" ref="K24" si="7">+J24/H24</f>
        <v>1</v>
      </c>
      <c r="L24" s="30"/>
      <c r="M24" s="35"/>
      <c r="N24" s="2"/>
      <c r="O24" s="56"/>
    </row>
    <row r="25" spans="1:15" ht="15" x14ac:dyDescent="0.2">
      <c r="A25" s="65" t="s">
        <v>24</v>
      </c>
      <c r="B25" s="1" t="s">
        <v>35</v>
      </c>
      <c r="C25" s="26"/>
      <c r="D25" s="28">
        <v>80</v>
      </c>
      <c r="E25" s="35">
        <v>57.851239669421489</v>
      </c>
      <c r="F25" s="67">
        <v>80</v>
      </c>
      <c r="G25" s="56">
        <f t="shared" si="1"/>
        <v>1</v>
      </c>
      <c r="H25" s="28"/>
      <c r="I25" s="35"/>
      <c r="J25" s="2"/>
      <c r="K25" s="56"/>
      <c r="L25" s="30"/>
      <c r="M25" s="35"/>
      <c r="N25" s="2"/>
      <c r="O25" s="56"/>
    </row>
    <row r="26" spans="1:15" ht="15" x14ac:dyDescent="0.2">
      <c r="A26" s="65" t="s">
        <v>25</v>
      </c>
      <c r="B26" s="45" t="s">
        <v>156</v>
      </c>
      <c r="C26" s="26"/>
      <c r="D26" s="28">
        <v>143</v>
      </c>
      <c r="E26" s="35">
        <v>57.851239669421489</v>
      </c>
      <c r="F26" s="67">
        <v>140</v>
      </c>
      <c r="G26" s="56">
        <f t="shared" si="1"/>
        <v>0.97902097902097907</v>
      </c>
      <c r="H26" s="28">
        <v>16</v>
      </c>
      <c r="I26" s="35">
        <v>22</v>
      </c>
      <c r="J26" s="2">
        <v>12</v>
      </c>
      <c r="K26" s="56">
        <f>+J26/H26</f>
        <v>0.75</v>
      </c>
      <c r="L26" s="30"/>
      <c r="M26" s="35"/>
      <c r="N26" s="2"/>
      <c r="O26" s="56"/>
    </row>
    <row r="27" spans="1:15" ht="15" x14ac:dyDescent="0.2">
      <c r="A27" s="65" t="s">
        <v>26</v>
      </c>
      <c r="B27" s="1" t="s">
        <v>178</v>
      </c>
      <c r="C27" s="26"/>
      <c r="D27" s="28">
        <v>31</v>
      </c>
      <c r="E27" s="35">
        <v>57.851239669421489</v>
      </c>
      <c r="F27" s="67">
        <v>28</v>
      </c>
      <c r="G27" s="56">
        <f t="shared" si="1"/>
        <v>0.90322580645161288</v>
      </c>
      <c r="H27" s="28">
        <v>5</v>
      </c>
      <c r="I27" s="35">
        <v>22</v>
      </c>
      <c r="J27" s="2">
        <v>4</v>
      </c>
      <c r="K27" s="56">
        <f t="shared" ref="K27:K31" si="8">+J27/H27</f>
        <v>0.8</v>
      </c>
      <c r="L27" s="28">
        <v>22</v>
      </c>
      <c r="M27" s="35">
        <v>28.1</v>
      </c>
      <c r="N27" s="2">
        <v>22</v>
      </c>
      <c r="O27" s="56">
        <f t="shared" ref="O27" si="9">+N27/L27</f>
        <v>1</v>
      </c>
    </row>
    <row r="28" spans="1:15" ht="15" x14ac:dyDescent="0.2">
      <c r="A28" s="65" t="s">
        <v>27</v>
      </c>
      <c r="B28" s="1" t="s">
        <v>33</v>
      </c>
      <c r="C28" s="26"/>
      <c r="D28" s="28"/>
      <c r="E28" s="35"/>
      <c r="F28" s="2"/>
      <c r="G28" s="56"/>
      <c r="H28" s="28">
        <v>14</v>
      </c>
      <c r="I28" s="35">
        <v>22</v>
      </c>
      <c r="J28" s="2">
        <v>0</v>
      </c>
      <c r="K28" s="56">
        <f t="shared" si="8"/>
        <v>0</v>
      </c>
      <c r="L28" s="30"/>
      <c r="M28" s="35"/>
      <c r="N28" s="2"/>
      <c r="O28" s="56"/>
    </row>
    <row r="29" spans="1:15" ht="15" x14ac:dyDescent="0.2">
      <c r="A29" s="65" t="s">
        <v>28</v>
      </c>
      <c r="B29" s="1" t="s">
        <v>36</v>
      </c>
      <c r="C29" s="26"/>
      <c r="D29" s="28">
        <v>29</v>
      </c>
      <c r="E29" s="35">
        <v>57.851239669421489</v>
      </c>
      <c r="F29" s="67">
        <v>28</v>
      </c>
      <c r="G29" s="56">
        <f t="shared" si="1"/>
        <v>0.96551724137931039</v>
      </c>
      <c r="H29" s="28">
        <v>5</v>
      </c>
      <c r="I29" s="35">
        <v>22</v>
      </c>
      <c r="J29" s="2">
        <v>4</v>
      </c>
      <c r="K29" s="56">
        <f t="shared" si="8"/>
        <v>0.8</v>
      </c>
      <c r="L29" s="30"/>
      <c r="M29" s="35"/>
      <c r="N29" s="2"/>
      <c r="O29" s="56"/>
    </row>
    <row r="30" spans="1:15" ht="15" x14ac:dyDescent="0.2">
      <c r="A30" s="65" t="s">
        <v>29</v>
      </c>
      <c r="B30" s="45" t="s">
        <v>224</v>
      </c>
      <c r="C30" s="26"/>
      <c r="D30" s="28">
        <v>243</v>
      </c>
      <c r="E30" s="35">
        <v>57.851239669421489</v>
      </c>
      <c r="F30" s="67">
        <v>212</v>
      </c>
      <c r="G30" s="56">
        <f t="shared" si="1"/>
        <v>0.87242798353909468</v>
      </c>
      <c r="H30" s="28">
        <v>7</v>
      </c>
      <c r="I30" s="35">
        <v>22</v>
      </c>
      <c r="J30" s="2">
        <v>0</v>
      </c>
      <c r="K30" s="56">
        <f t="shared" si="8"/>
        <v>0</v>
      </c>
      <c r="L30" s="28">
        <v>2</v>
      </c>
      <c r="M30" s="35">
        <v>23.75</v>
      </c>
      <c r="N30" s="2">
        <v>0</v>
      </c>
      <c r="O30" s="56">
        <f t="shared" ref="O30:O31" si="10">+N30/L30</f>
        <v>0</v>
      </c>
    </row>
    <row r="31" spans="1:15" ht="15.75" customHeight="1" x14ac:dyDescent="0.2">
      <c r="A31" s="65" t="s">
        <v>30</v>
      </c>
      <c r="B31" s="31" t="s">
        <v>38</v>
      </c>
      <c r="C31" s="26"/>
      <c r="D31" s="28">
        <v>38</v>
      </c>
      <c r="E31" s="35">
        <v>57.851239669421489</v>
      </c>
      <c r="F31" s="67">
        <v>28</v>
      </c>
      <c r="G31" s="56">
        <f t="shared" si="1"/>
        <v>0.73684210526315785</v>
      </c>
      <c r="H31" s="28">
        <v>8</v>
      </c>
      <c r="I31" s="35">
        <v>22</v>
      </c>
      <c r="J31" s="2">
        <v>4</v>
      </c>
      <c r="K31" s="56">
        <f t="shared" si="8"/>
        <v>0.5</v>
      </c>
      <c r="L31" s="28">
        <v>16</v>
      </c>
      <c r="M31" s="35">
        <v>23.75</v>
      </c>
      <c r="N31" s="2">
        <v>13</v>
      </c>
      <c r="O31" s="56">
        <f t="shared" si="10"/>
        <v>0.8125</v>
      </c>
    </row>
    <row r="32" spans="1:15" ht="15" x14ac:dyDescent="0.2">
      <c r="A32" s="65" t="s">
        <v>136</v>
      </c>
      <c r="B32" s="1" t="s">
        <v>174</v>
      </c>
      <c r="C32" s="26"/>
      <c r="D32" s="28">
        <v>3</v>
      </c>
      <c r="E32" s="35">
        <v>57.851239669421489</v>
      </c>
      <c r="F32" s="2">
        <v>3</v>
      </c>
      <c r="G32" s="56">
        <f t="shared" si="1"/>
        <v>1</v>
      </c>
      <c r="H32" s="28"/>
      <c r="I32" s="35"/>
      <c r="J32" s="2"/>
      <c r="K32" s="56"/>
      <c r="L32" s="30"/>
      <c r="M32" s="35"/>
      <c r="N32" s="2"/>
      <c r="O32" s="56"/>
    </row>
    <row r="33" spans="1:15" ht="15" x14ac:dyDescent="0.2">
      <c r="A33" s="65" t="s">
        <v>151</v>
      </c>
      <c r="B33" s="1" t="s">
        <v>175</v>
      </c>
      <c r="C33" s="26"/>
      <c r="D33" s="28">
        <v>1</v>
      </c>
      <c r="E33" s="35">
        <v>57.851239669421489</v>
      </c>
      <c r="F33" s="11"/>
      <c r="G33" s="56">
        <f t="shared" si="1"/>
        <v>0</v>
      </c>
      <c r="H33" s="28"/>
      <c r="I33" s="35"/>
      <c r="J33" s="2"/>
      <c r="K33" s="56"/>
      <c r="L33" s="28"/>
      <c r="M33" s="35"/>
      <c r="N33" s="2"/>
      <c r="O33" s="56"/>
    </row>
    <row r="34" spans="1:15" x14ac:dyDescent="0.2">
      <c r="A34" s="65" t="s">
        <v>31</v>
      </c>
      <c r="B34" s="1" t="s">
        <v>149</v>
      </c>
      <c r="C34" s="27"/>
      <c r="D34" s="28">
        <v>88</v>
      </c>
      <c r="E34" s="35">
        <v>57.851239669421489</v>
      </c>
      <c r="F34" s="2">
        <v>69</v>
      </c>
      <c r="G34" s="56">
        <f t="shared" si="1"/>
        <v>0.78409090909090906</v>
      </c>
      <c r="H34" s="28">
        <v>6</v>
      </c>
      <c r="I34" s="35">
        <v>22</v>
      </c>
      <c r="J34" s="2">
        <v>1</v>
      </c>
      <c r="K34" s="56">
        <v>0.16666666666666666</v>
      </c>
      <c r="L34" s="30"/>
      <c r="M34" s="35"/>
      <c r="N34" s="2"/>
      <c r="O34" s="56"/>
    </row>
    <row r="35" spans="1:15" x14ac:dyDescent="0.2">
      <c r="A35" s="5"/>
      <c r="B35" s="7"/>
      <c r="C35" s="7"/>
      <c r="D35" s="68">
        <f>SUM(D9:D34)</f>
        <v>1276</v>
      </c>
      <c r="E35" s="33"/>
      <c r="F35" s="68">
        <f>SUM(F9:F34)</f>
        <v>1117</v>
      </c>
      <c r="G35" s="69">
        <f t="shared" si="1"/>
        <v>0.87539184952978055</v>
      </c>
      <c r="H35" s="68">
        <f>SUM(H9:H34)</f>
        <v>180</v>
      </c>
      <c r="I35" s="33"/>
      <c r="J35" s="68">
        <f>SUM(J9:J34)</f>
        <v>97</v>
      </c>
      <c r="K35" s="69">
        <f>+(H35-J35)/H35</f>
        <v>0.46111111111111114</v>
      </c>
      <c r="L35" s="68">
        <f>SUM(L9:L34)</f>
        <v>82</v>
      </c>
      <c r="M35" s="33"/>
      <c r="N35" s="68">
        <f>SUM(N9:N34)</f>
        <v>75</v>
      </c>
      <c r="O35" s="69">
        <f t="shared" ref="O35" si="11">+(L35-N35)/L35</f>
        <v>8.5365853658536592E-2</v>
      </c>
    </row>
    <row r="36" spans="1:15" x14ac:dyDescent="0.2">
      <c r="A36" s="66"/>
      <c r="B36" s="7"/>
      <c r="C36" s="9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">
      <c r="A37" s="66"/>
      <c r="B37" s="38" t="s">
        <v>223</v>
      </c>
      <c r="C37" s="9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ht="15" x14ac:dyDescent="0.2">
      <c r="A38" s="65"/>
      <c r="B38" s="1" t="s">
        <v>225</v>
      </c>
      <c r="C38" s="26"/>
      <c r="D38" s="28">
        <v>130</v>
      </c>
      <c r="E38" s="35">
        <v>28.95</v>
      </c>
      <c r="F38" s="11"/>
      <c r="G38" s="56">
        <f t="shared" ref="G38" si="12">+(D38-F38)/D38</f>
        <v>1</v>
      </c>
      <c r="H38" s="28"/>
      <c r="I38" s="35"/>
      <c r="J38" s="2"/>
      <c r="K38" s="56"/>
      <c r="L38" s="28"/>
      <c r="M38" s="35"/>
      <c r="N38" s="2"/>
      <c r="O38" s="56"/>
    </row>
    <row r="39" spans="1:15" x14ac:dyDescent="0.2">
      <c r="A39" s="5"/>
      <c r="B39" s="7"/>
      <c r="C39" s="7"/>
      <c r="D39" s="68">
        <f>SUM(D38:D38)</f>
        <v>130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 x14ac:dyDescent="0.2">
      <c r="A40" s="42"/>
      <c r="B40" s="38" t="s">
        <v>163</v>
      </c>
      <c r="C40" s="9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ht="15.75" customHeight="1" x14ac:dyDescent="0.2">
      <c r="A41" s="41" t="s">
        <v>150</v>
      </c>
      <c r="B41" s="1" t="s">
        <v>39</v>
      </c>
      <c r="C41" s="26"/>
      <c r="D41" s="28">
        <v>232</v>
      </c>
      <c r="E41" s="35"/>
      <c r="F41" s="2"/>
      <c r="G41" s="57"/>
      <c r="H41" s="28"/>
      <c r="I41" s="35"/>
      <c r="J41" s="2"/>
      <c r="K41" s="56"/>
      <c r="L41" s="28"/>
      <c r="M41" s="35"/>
      <c r="N41" s="2"/>
      <c r="O41" s="56"/>
    </row>
    <row r="42" spans="1:15" ht="15" x14ac:dyDescent="0.2">
      <c r="A42" s="41" t="s">
        <v>151</v>
      </c>
      <c r="B42" s="1" t="s">
        <v>41</v>
      </c>
      <c r="C42" s="26"/>
      <c r="D42" s="28">
        <v>238</v>
      </c>
      <c r="E42" s="35"/>
      <c r="F42" s="2"/>
      <c r="G42" s="57"/>
      <c r="H42" s="28"/>
      <c r="I42" s="35"/>
      <c r="J42" s="2"/>
      <c r="K42" s="56"/>
      <c r="L42" s="28"/>
      <c r="M42" s="35"/>
      <c r="N42" s="2"/>
      <c r="O42" s="56"/>
    </row>
    <row r="43" spans="1:15" ht="15" x14ac:dyDescent="0.2">
      <c r="A43" s="41" t="s">
        <v>152</v>
      </c>
      <c r="B43" s="1" t="s">
        <v>40</v>
      </c>
      <c r="C43" s="26"/>
      <c r="D43" s="28">
        <v>34</v>
      </c>
      <c r="E43" s="35"/>
      <c r="F43" s="2"/>
      <c r="G43" s="58"/>
      <c r="H43" s="28"/>
      <c r="I43" s="59"/>
      <c r="J43" s="2"/>
      <c r="K43" s="56"/>
      <c r="L43" s="28"/>
      <c r="M43" s="35"/>
      <c r="N43" s="2"/>
      <c r="O43" s="56"/>
    </row>
    <row r="44" spans="1:15" x14ac:dyDescent="0.2">
      <c r="A44" s="41" t="s">
        <v>153</v>
      </c>
      <c r="B44" s="1" t="s">
        <v>42</v>
      </c>
      <c r="C44" s="27"/>
      <c r="D44" s="28">
        <v>330</v>
      </c>
      <c r="E44" s="35"/>
      <c r="F44" s="2"/>
      <c r="G44" s="57"/>
      <c r="H44" s="28"/>
      <c r="I44" s="35"/>
      <c r="J44" s="2"/>
      <c r="K44" s="56"/>
      <c r="L44" s="28"/>
      <c r="M44" s="35"/>
      <c r="N44" s="2"/>
      <c r="O44" s="56"/>
    </row>
    <row r="45" spans="1:15" x14ac:dyDescent="0.2">
      <c r="A45" s="5"/>
      <c r="B45" s="7"/>
      <c r="C45" s="7"/>
      <c r="D45" s="68">
        <f>SUM(D41:D44)</f>
        <v>834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</row>
    <row r="46" spans="1:15" x14ac:dyDescent="0.2">
      <c r="A46" s="5"/>
      <c r="B46" s="7"/>
      <c r="C46" s="7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thickBot="1" x14ac:dyDescent="0.25">
      <c r="A47" s="6"/>
      <c r="B47" s="4" t="s">
        <v>32</v>
      </c>
      <c r="D47" s="29">
        <f>+D45+D39+D35</f>
        <v>2240</v>
      </c>
      <c r="E47" s="33"/>
      <c r="G47" s="60"/>
      <c r="H47" s="29">
        <f>+H45+H39+H35</f>
        <v>180</v>
      </c>
      <c r="I47" s="33"/>
      <c r="K47" s="60"/>
      <c r="L47" s="29">
        <f>+L45+L39+L35</f>
        <v>82</v>
      </c>
      <c r="M47" s="33"/>
    </row>
  </sheetData>
  <mergeCells count="5">
    <mergeCell ref="A5:B7"/>
    <mergeCell ref="D5:O5"/>
    <mergeCell ref="D6:G6"/>
    <mergeCell ref="H6:K6"/>
    <mergeCell ref="L6:O6"/>
  </mergeCells>
  <pageMargins left="0.70866141732283472" right="0.44" top="0.74803149606299213" bottom="0.74803149606299213" header="0.31496062992125984" footer="0.31496062992125984"/>
  <pageSetup paperSize="8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pane xSplit="1" ySplit="6" topLeftCell="B7" activePane="bottomRight" state="frozen"/>
      <selection activeCell="B98" sqref="B98"/>
      <selection pane="topRight" activeCell="B98" sqref="B98"/>
      <selection pane="bottomLeft" activeCell="B98" sqref="B98"/>
      <selection pane="bottomRight" activeCell="A4" sqref="A4"/>
    </sheetView>
  </sheetViews>
  <sheetFormatPr baseColWidth="10" defaultRowHeight="15" x14ac:dyDescent="0.25"/>
  <cols>
    <col min="1" max="1" width="9.28515625" customWidth="1"/>
    <col min="2" max="2" width="32.5703125" bestFit="1" customWidth="1"/>
    <col min="3" max="3" width="11.42578125" customWidth="1"/>
    <col min="4" max="4" width="15.42578125" bestFit="1" customWidth="1"/>
    <col min="5" max="5" width="15.28515625" style="166" bestFit="1" customWidth="1"/>
    <col min="6" max="6" width="19.7109375" style="157" bestFit="1" customWidth="1"/>
    <col min="7" max="7" width="15.28515625" style="161" customWidth="1"/>
    <col min="8" max="8" width="16.42578125" customWidth="1"/>
    <col min="9" max="9" width="15" customWidth="1"/>
    <col min="10" max="10" width="15.28515625" style="21" customWidth="1"/>
  </cols>
  <sheetData>
    <row r="1" spans="1:10" s="13" customFormat="1" ht="18.75" thickBot="1" x14ac:dyDescent="0.3">
      <c r="A1" s="61" t="s">
        <v>297</v>
      </c>
      <c r="B1" s="18"/>
      <c r="C1" s="18"/>
      <c r="D1" s="18"/>
      <c r="E1" s="164"/>
      <c r="F1" s="155"/>
      <c r="G1" s="159"/>
      <c r="H1" s="18"/>
      <c r="I1" s="18"/>
      <c r="J1" s="18"/>
    </row>
    <row r="2" spans="1:10" s="13" customFormat="1" ht="13.5" thickTop="1" x14ac:dyDescent="0.25">
      <c r="A2" s="63" t="s">
        <v>183</v>
      </c>
      <c r="E2" s="165"/>
      <c r="F2" s="156"/>
      <c r="G2" s="160"/>
      <c r="J2" s="20"/>
    </row>
    <row r="3" spans="1:10" s="13" customFormat="1" x14ac:dyDescent="0.25">
      <c r="A3" s="43" t="s">
        <v>159</v>
      </c>
      <c r="E3" s="165"/>
      <c r="F3" s="156"/>
      <c r="G3" s="160"/>
      <c r="J3" s="20"/>
    </row>
    <row r="4" spans="1:10" s="13" customFormat="1" x14ac:dyDescent="0.25">
      <c r="A4" s="44" t="s">
        <v>449</v>
      </c>
      <c r="E4" s="165"/>
      <c r="F4" s="156"/>
      <c r="G4" s="160"/>
      <c r="J4" s="20"/>
    </row>
    <row r="5" spans="1:10" x14ac:dyDescent="0.25">
      <c r="E5" s="427" t="s">
        <v>302</v>
      </c>
      <c r="F5" s="427"/>
      <c r="G5" s="427"/>
      <c r="H5" s="427"/>
      <c r="I5" s="427"/>
      <c r="J5" s="427"/>
    </row>
    <row r="6" spans="1:10" ht="25.5" x14ac:dyDescent="0.25">
      <c r="A6" s="22"/>
      <c r="B6" s="22" t="s">
        <v>118</v>
      </c>
      <c r="C6" s="22" t="s">
        <v>119</v>
      </c>
      <c r="D6" s="22" t="s">
        <v>301</v>
      </c>
      <c r="E6" s="167" t="s">
        <v>121</v>
      </c>
      <c r="F6" s="158" t="s">
        <v>120</v>
      </c>
      <c r="G6" s="162" t="s">
        <v>226</v>
      </c>
      <c r="H6" s="22" t="s">
        <v>227</v>
      </c>
      <c r="I6" s="22" t="s">
        <v>228</v>
      </c>
      <c r="J6" s="23" t="s">
        <v>229</v>
      </c>
    </row>
    <row r="7" spans="1:10" x14ac:dyDescent="0.25">
      <c r="A7" s="19" t="s">
        <v>318</v>
      </c>
      <c r="B7" s="19" t="s">
        <v>122</v>
      </c>
      <c r="C7" s="292">
        <v>77</v>
      </c>
      <c r="D7" s="19">
        <v>3</v>
      </c>
      <c r="E7" s="168">
        <f>(36.47+70.51+38.38)/3</f>
        <v>48.45333333333334</v>
      </c>
      <c r="F7" s="290">
        <v>184.71</v>
      </c>
      <c r="G7" s="163">
        <f>+F7/E7</f>
        <v>3.812121629058888</v>
      </c>
      <c r="H7" s="290">
        <v>75</v>
      </c>
      <c r="I7" s="290">
        <v>0</v>
      </c>
      <c r="J7" s="291">
        <f t="shared" ref="J7:J30" si="0">+F7+H7+I7</f>
        <v>259.71000000000004</v>
      </c>
    </row>
    <row r="8" spans="1:10" x14ac:dyDescent="0.25">
      <c r="A8" s="19" t="s">
        <v>319</v>
      </c>
      <c r="B8" s="19" t="s">
        <v>124</v>
      </c>
      <c r="C8" s="292">
        <v>266</v>
      </c>
      <c r="D8" s="19">
        <v>1</v>
      </c>
      <c r="E8" s="168">
        <v>70</v>
      </c>
      <c r="F8" s="290">
        <v>72.41</v>
      </c>
      <c r="G8" s="163">
        <f t="shared" ref="G8:G30" si="1">+F8/E8</f>
        <v>1.0344285714285715</v>
      </c>
      <c r="H8" s="290">
        <v>61.47</v>
      </c>
      <c r="I8" s="290">
        <v>45</v>
      </c>
      <c r="J8" s="291">
        <f t="shared" si="0"/>
        <v>178.88</v>
      </c>
    </row>
    <row r="9" spans="1:10" x14ac:dyDescent="0.25">
      <c r="A9" s="19" t="s">
        <v>320</v>
      </c>
      <c r="B9" s="19" t="s">
        <v>125</v>
      </c>
      <c r="C9" s="292">
        <v>6</v>
      </c>
      <c r="D9" s="19">
        <v>30</v>
      </c>
      <c r="E9" s="168">
        <v>48.606666666666676</v>
      </c>
      <c r="F9" s="290">
        <v>203.44233333333332</v>
      </c>
      <c r="G9" s="163">
        <f t="shared" si="1"/>
        <v>4.185482101220682</v>
      </c>
      <c r="H9" s="290">
        <v>45.044999999999995</v>
      </c>
      <c r="I9" s="290">
        <v>0</v>
      </c>
      <c r="J9" s="291">
        <f t="shared" si="0"/>
        <v>248.48733333333331</v>
      </c>
    </row>
    <row r="10" spans="1:10" x14ac:dyDescent="0.25">
      <c r="A10" s="19" t="s">
        <v>20</v>
      </c>
      <c r="B10" s="19" t="s">
        <v>126</v>
      </c>
      <c r="C10" s="292">
        <v>86</v>
      </c>
      <c r="D10" s="19">
        <v>3</v>
      </c>
      <c r="E10" s="168">
        <v>39.93</v>
      </c>
      <c r="F10" s="290">
        <v>350</v>
      </c>
      <c r="G10" s="163">
        <f t="shared" si="1"/>
        <v>8.7653393438517408</v>
      </c>
      <c r="H10" s="290">
        <v>48.769999999999996</v>
      </c>
      <c r="I10" s="290">
        <v>0</v>
      </c>
      <c r="J10" s="291">
        <f t="shared" si="0"/>
        <v>398.77</v>
      </c>
    </row>
    <row r="11" spans="1:10" x14ac:dyDescent="0.25">
      <c r="A11" s="19" t="s">
        <v>321</v>
      </c>
      <c r="B11" s="19" t="s">
        <v>127</v>
      </c>
      <c r="C11" s="292">
        <v>49</v>
      </c>
      <c r="D11" s="19">
        <v>1</v>
      </c>
      <c r="E11" s="168">
        <v>71.349999999999994</v>
      </c>
      <c r="F11" s="290">
        <v>300</v>
      </c>
      <c r="G11" s="163">
        <f t="shared" si="1"/>
        <v>4.204625087596356</v>
      </c>
      <c r="H11" s="290">
        <v>0</v>
      </c>
      <c r="I11" s="290">
        <v>0</v>
      </c>
      <c r="J11" s="291">
        <f t="shared" si="0"/>
        <v>300</v>
      </c>
    </row>
    <row r="12" spans="1:10" x14ac:dyDescent="0.25">
      <c r="A12" s="19" t="s">
        <v>322</v>
      </c>
      <c r="B12" s="19" t="s">
        <v>139</v>
      </c>
      <c r="C12" s="292">
        <v>48</v>
      </c>
      <c r="D12" s="19">
        <v>3</v>
      </c>
      <c r="E12" s="168">
        <v>41.84</v>
      </c>
      <c r="F12" s="290">
        <v>244.48000000000002</v>
      </c>
      <c r="G12" s="163">
        <f t="shared" si="1"/>
        <v>5.8432122370936899</v>
      </c>
      <c r="H12" s="290">
        <v>74.09</v>
      </c>
      <c r="I12" s="290">
        <v>10.19</v>
      </c>
      <c r="J12" s="291">
        <f t="shared" si="0"/>
        <v>328.76000000000005</v>
      </c>
    </row>
    <row r="13" spans="1:10" x14ac:dyDescent="0.25">
      <c r="A13" s="19" t="s">
        <v>323</v>
      </c>
      <c r="B13" s="19" t="s">
        <v>141</v>
      </c>
      <c r="C13" s="292">
        <v>10</v>
      </c>
      <c r="D13" s="19">
        <v>12</v>
      </c>
      <c r="E13" s="168">
        <v>58.360833333333325</v>
      </c>
      <c r="F13" s="290">
        <v>293.58333333333331</v>
      </c>
      <c r="G13" s="163">
        <f t="shared" si="1"/>
        <v>5.0304856282038468</v>
      </c>
      <c r="H13" s="290">
        <v>60.15</v>
      </c>
      <c r="I13" s="290">
        <v>0</v>
      </c>
      <c r="J13" s="291">
        <f t="shared" si="0"/>
        <v>353.73333333333329</v>
      </c>
    </row>
    <row r="14" spans="1:10" x14ac:dyDescent="0.25">
      <c r="A14" s="19" t="s">
        <v>324</v>
      </c>
      <c r="B14" s="19" t="s">
        <v>128</v>
      </c>
      <c r="C14" s="292">
        <v>3</v>
      </c>
      <c r="D14" s="19">
        <v>1</v>
      </c>
      <c r="E14" s="168">
        <v>63</v>
      </c>
      <c r="F14" s="290">
        <v>50</v>
      </c>
      <c r="G14" s="163">
        <f t="shared" si="1"/>
        <v>0.79365079365079361</v>
      </c>
      <c r="H14" s="290">
        <v>15</v>
      </c>
      <c r="I14" s="290">
        <v>0</v>
      </c>
      <c r="J14" s="291">
        <f t="shared" si="0"/>
        <v>65</v>
      </c>
    </row>
    <row r="15" spans="1:10" x14ac:dyDescent="0.25">
      <c r="A15" s="19" t="s">
        <v>325</v>
      </c>
      <c r="B15" s="19" t="s">
        <v>129</v>
      </c>
      <c r="C15" s="292">
        <v>63</v>
      </c>
      <c r="D15" s="19">
        <v>2</v>
      </c>
      <c r="E15" s="168">
        <f>(60.65+58.14)/2</f>
        <v>59.394999999999996</v>
      </c>
      <c r="F15" s="290">
        <v>150</v>
      </c>
      <c r="G15" s="163">
        <f t="shared" si="1"/>
        <v>2.5254651064904454</v>
      </c>
      <c r="H15" s="290">
        <v>0</v>
      </c>
      <c r="I15" s="290">
        <v>0</v>
      </c>
      <c r="J15" s="291">
        <f t="shared" si="0"/>
        <v>150</v>
      </c>
    </row>
    <row r="16" spans="1:10" x14ac:dyDescent="0.25">
      <c r="A16" s="19" t="s">
        <v>326</v>
      </c>
      <c r="B16" s="19" t="s">
        <v>131</v>
      </c>
      <c r="C16" s="292">
        <v>36</v>
      </c>
      <c r="D16" s="19">
        <v>1</v>
      </c>
      <c r="E16" s="168">
        <v>71.39</v>
      </c>
      <c r="F16" s="290">
        <v>380</v>
      </c>
      <c r="G16" s="163">
        <f t="shared" si="1"/>
        <v>5.3228743521501611</v>
      </c>
      <c r="H16" s="290">
        <v>0</v>
      </c>
      <c r="I16" s="290">
        <v>0</v>
      </c>
      <c r="J16" s="291">
        <f t="shared" si="0"/>
        <v>380</v>
      </c>
    </row>
    <row r="17" spans="1:10" x14ac:dyDescent="0.25">
      <c r="A17" s="19" t="s">
        <v>327</v>
      </c>
      <c r="B17" s="19" t="s">
        <v>340</v>
      </c>
      <c r="C17" s="292">
        <v>35</v>
      </c>
      <c r="D17" s="19">
        <v>1</v>
      </c>
      <c r="E17" s="168">
        <v>51.8</v>
      </c>
      <c r="F17" s="290">
        <v>100</v>
      </c>
      <c r="G17" s="163">
        <f t="shared" si="1"/>
        <v>1.9305019305019306</v>
      </c>
      <c r="H17" s="290">
        <v>0</v>
      </c>
      <c r="I17" s="290">
        <v>0</v>
      </c>
      <c r="J17" s="291">
        <f t="shared" si="0"/>
        <v>100</v>
      </c>
    </row>
    <row r="18" spans="1:10" x14ac:dyDescent="0.25">
      <c r="A18" s="19" t="s">
        <v>328</v>
      </c>
      <c r="B18" s="19" t="s">
        <v>132</v>
      </c>
      <c r="C18" s="292" t="s">
        <v>133</v>
      </c>
      <c r="D18" s="19">
        <v>7</v>
      </c>
      <c r="E18" s="168">
        <v>37.642857142857146</v>
      </c>
      <c r="F18" s="290">
        <v>179.31571428571425</v>
      </c>
      <c r="G18" s="163">
        <f t="shared" si="1"/>
        <v>4.7636053130929774</v>
      </c>
      <c r="H18" s="290">
        <v>74.03125</v>
      </c>
      <c r="I18" s="290">
        <v>0</v>
      </c>
      <c r="J18" s="291">
        <f t="shared" si="0"/>
        <v>253.34696428571425</v>
      </c>
    </row>
    <row r="19" spans="1:10" x14ac:dyDescent="0.25">
      <c r="A19" s="19" t="s">
        <v>329</v>
      </c>
      <c r="B19" s="19" t="s">
        <v>134</v>
      </c>
      <c r="C19" s="292">
        <v>26</v>
      </c>
      <c r="D19" s="19">
        <v>1</v>
      </c>
      <c r="E19" s="168">
        <v>73.8</v>
      </c>
      <c r="F19" s="290">
        <v>400</v>
      </c>
      <c r="G19" s="163">
        <f t="shared" si="1"/>
        <v>5.4200542005420056</v>
      </c>
      <c r="H19" s="290">
        <v>0</v>
      </c>
      <c r="I19" s="290">
        <v>0</v>
      </c>
      <c r="J19" s="291">
        <f t="shared" si="0"/>
        <v>400</v>
      </c>
    </row>
    <row r="20" spans="1:10" x14ac:dyDescent="0.25">
      <c r="A20" s="19" t="s">
        <v>330</v>
      </c>
      <c r="B20" s="19" t="s">
        <v>135</v>
      </c>
      <c r="C20" s="292">
        <v>14</v>
      </c>
      <c r="D20" s="19">
        <v>12</v>
      </c>
      <c r="E20" s="168">
        <v>44.092857142857142</v>
      </c>
      <c r="F20" s="290">
        <v>275.02483333333333</v>
      </c>
      <c r="G20" s="163">
        <f t="shared" si="1"/>
        <v>6.2374010475727637</v>
      </c>
      <c r="H20" s="290">
        <v>69.333333333333329</v>
      </c>
      <c r="I20" s="290">
        <v>0</v>
      </c>
      <c r="J20" s="291">
        <f t="shared" si="0"/>
        <v>344.35816666666665</v>
      </c>
    </row>
    <row r="21" spans="1:10" x14ac:dyDescent="0.25">
      <c r="A21" s="19" t="s">
        <v>331</v>
      </c>
      <c r="B21" s="19" t="s">
        <v>140</v>
      </c>
      <c r="C21" s="292">
        <v>107</v>
      </c>
      <c r="D21" s="19">
        <v>1</v>
      </c>
      <c r="E21" s="168">
        <v>60</v>
      </c>
      <c r="F21" s="290">
        <v>99.06</v>
      </c>
      <c r="G21" s="163">
        <f t="shared" si="1"/>
        <v>1.651</v>
      </c>
      <c r="H21" s="290">
        <v>45</v>
      </c>
      <c r="I21" s="290">
        <v>0</v>
      </c>
      <c r="J21" s="291">
        <f t="shared" si="0"/>
        <v>144.06</v>
      </c>
    </row>
    <row r="22" spans="1:10" x14ac:dyDescent="0.25">
      <c r="A22" s="19" t="s">
        <v>332</v>
      </c>
      <c r="B22" s="19" t="s">
        <v>138</v>
      </c>
      <c r="C22" s="292">
        <v>25</v>
      </c>
      <c r="D22" s="19">
        <v>1</v>
      </c>
      <c r="E22" s="168">
        <v>90.07</v>
      </c>
      <c r="F22" s="290">
        <v>396.98</v>
      </c>
      <c r="G22" s="163">
        <f t="shared" si="1"/>
        <v>4.4074608637726218</v>
      </c>
      <c r="H22" s="290">
        <v>0</v>
      </c>
      <c r="I22" s="290">
        <v>0</v>
      </c>
      <c r="J22" s="291">
        <f t="shared" si="0"/>
        <v>396.98</v>
      </c>
    </row>
    <row r="23" spans="1:10" x14ac:dyDescent="0.25">
      <c r="A23" s="19" t="s">
        <v>136</v>
      </c>
      <c r="B23" s="19" t="s">
        <v>137</v>
      </c>
      <c r="C23" s="292">
        <v>17</v>
      </c>
      <c r="D23" s="19">
        <v>4</v>
      </c>
      <c r="E23" s="168">
        <v>64.72</v>
      </c>
      <c r="F23" s="290">
        <v>350.05</v>
      </c>
      <c r="G23" s="163">
        <f t="shared" si="1"/>
        <v>5.4086835599505569</v>
      </c>
      <c r="H23" s="290">
        <v>37</v>
      </c>
      <c r="I23" s="290">
        <v>0</v>
      </c>
      <c r="J23" s="291">
        <f t="shared" si="0"/>
        <v>387.05</v>
      </c>
    </row>
    <row r="24" spans="1:10" ht="13.9" customHeight="1" x14ac:dyDescent="0.25">
      <c r="A24" s="19" t="s">
        <v>333</v>
      </c>
      <c r="B24" s="19" t="s">
        <v>130</v>
      </c>
      <c r="C24" s="292">
        <v>51</v>
      </c>
      <c r="D24" s="19">
        <v>1</v>
      </c>
      <c r="E24" s="168">
        <v>100</v>
      </c>
      <c r="F24" s="290">
        <v>440</v>
      </c>
      <c r="G24" s="163">
        <f t="shared" si="1"/>
        <v>4.4000000000000004</v>
      </c>
      <c r="H24" s="290">
        <v>60</v>
      </c>
      <c r="I24" s="290">
        <v>0</v>
      </c>
      <c r="J24" s="291">
        <f t="shared" si="0"/>
        <v>500</v>
      </c>
    </row>
    <row r="25" spans="1:10" x14ac:dyDescent="0.25">
      <c r="A25" s="19" t="s">
        <v>334</v>
      </c>
      <c r="B25" s="19" t="s">
        <v>142</v>
      </c>
      <c r="C25" s="292">
        <v>9</v>
      </c>
      <c r="D25" s="19">
        <v>1</v>
      </c>
      <c r="E25" s="168">
        <v>60</v>
      </c>
      <c r="F25" s="290">
        <v>200</v>
      </c>
      <c r="G25" s="163">
        <f t="shared" si="1"/>
        <v>3.3333333333333335</v>
      </c>
      <c r="H25" s="290">
        <v>0</v>
      </c>
      <c r="I25" s="290">
        <v>0</v>
      </c>
      <c r="J25" s="291">
        <f t="shared" si="0"/>
        <v>200</v>
      </c>
    </row>
    <row r="26" spans="1:10" x14ac:dyDescent="0.25">
      <c r="A26" s="19" t="s">
        <v>335</v>
      </c>
      <c r="B26" s="19" t="s">
        <v>143</v>
      </c>
      <c r="C26" s="292">
        <v>15</v>
      </c>
      <c r="D26" s="19">
        <v>1</v>
      </c>
      <c r="E26" s="168">
        <v>49</v>
      </c>
      <c r="F26" s="290">
        <v>153</v>
      </c>
      <c r="G26" s="163">
        <f t="shared" si="1"/>
        <v>3.1224489795918369</v>
      </c>
      <c r="H26" s="290">
        <v>21</v>
      </c>
      <c r="I26" s="290">
        <v>0</v>
      </c>
      <c r="J26" s="291">
        <f t="shared" si="0"/>
        <v>174</v>
      </c>
    </row>
    <row r="27" spans="1:10" x14ac:dyDescent="0.25">
      <c r="A27" s="19" t="s">
        <v>336</v>
      </c>
      <c r="B27" s="19" t="s">
        <v>144</v>
      </c>
      <c r="C27" s="292" t="s">
        <v>145</v>
      </c>
      <c r="D27" s="19">
        <v>1</v>
      </c>
      <c r="E27" s="168">
        <v>71.2</v>
      </c>
      <c r="F27" s="290">
        <v>200</v>
      </c>
      <c r="G27" s="163">
        <f t="shared" si="1"/>
        <v>2.8089887640449436</v>
      </c>
      <c r="H27" s="290">
        <v>0</v>
      </c>
      <c r="I27" s="290">
        <v>0</v>
      </c>
      <c r="J27" s="291">
        <f t="shared" si="0"/>
        <v>200</v>
      </c>
    </row>
    <row r="28" spans="1:10" x14ac:dyDescent="0.25">
      <c r="A28" s="19" t="s">
        <v>337</v>
      </c>
      <c r="B28" s="19" t="s">
        <v>146</v>
      </c>
      <c r="C28" s="292">
        <v>9</v>
      </c>
      <c r="D28" s="19">
        <v>1</v>
      </c>
      <c r="E28" s="168">
        <v>50.9</v>
      </c>
      <c r="F28" s="290">
        <v>209.45</v>
      </c>
      <c r="G28" s="163">
        <f t="shared" si="1"/>
        <v>4.1149312377210219</v>
      </c>
      <c r="H28" s="290">
        <v>34.29</v>
      </c>
      <c r="I28" s="290">
        <v>0</v>
      </c>
      <c r="J28" s="291">
        <f t="shared" si="0"/>
        <v>243.73999999999998</v>
      </c>
    </row>
    <row r="29" spans="1:10" x14ac:dyDescent="0.25">
      <c r="A29" s="19" t="s">
        <v>339</v>
      </c>
      <c r="B29" s="19" t="s">
        <v>147</v>
      </c>
      <c r="C29" s="292">
        <v>141</v>
      </c>
      <c r="D29" s="19">
        <v>1</v>
      </c>
      <c r="E29" s="168">
        <v>84.22</v>
      </c>
      <c r="F29" s="290">
        <v>187.5</v>
      </c>
      <c r="G29" s="163">
        <f t="shared" si="1"/>
        <v>2.2263120398955119</v>
      </c>
      <c r="H29" s="290">
        <v>52.5</v>
      </c>
      <c r="I29" s="290">
        <v>0</v>
      </c>
      <c r="J29" s="291">
        <f t="shared" si="0"/>
        <v>240</v>
      </c>
    </row>
    <row r="30" spans="1:10" x14ac:dyDescent="0.25">
      <c r="A30" s="19" t="s">
        <v>338</v>
      </c>
      <c r="B30" s="19" t="s">
        <v>147</v>
      </c>
      <c r="C30" s="292">
        <v>149</v>
      </c>
      <c r="D30" s="19">
        <v>1</v>
      </c>
      <c r="E30" s="168">
        <v>69.900000000000006</v>
      </c>
      <c r="F30" s="290">
        <v>400</v>
      </c>
      <c r="G30" s="163">
        <f t="shared" si="1"/>
        <v>5.7224606580829755</v>
      </c>
      <c r="H30" s="290">
        <v>56.19</v>
      </c>
      <c r="I30" s="290">
        <v>0</v>
      </c>
      <c r="J30" s="291">
        <f t="shared" si="0"/>
        <v>456.19</v>
      </c>
    </row>
    <row r="31" spans="1:10" x14ac:dyDescent="0.25">
      <c r="D31" s="289">
        <f>SUM(D7:D30)</f>
        <v>91</v>
      </c>
    </row>
  </sheetData>
  <protectedRanges>
    <protectedRange password="BB9D" sqref="A17:F17 A20:F21 H17 H20:H21" name="ANNA GRAUPERA"/>
    <protectedRange password="B9A9" sqref="I7:I30 A22:F30 A18:F19 A7:H7 H22:H30 H18:H19 A8:F16 H8:H16 G8:G30" name="VICTÒRIA SERRA"/>
    <protectedRange password="FBD8" sqref="C7:D30" name="SÒNIA VALDÈ"/>
  </protectedRanges>
  <autoFilter ref="A6:I30" xr:uid="{00000000-0009-0000-0000-000003000000}"/>
  <sortState xmlns:xlrd2="http://schemas.microsoft.com/office/spreadsheetml/2017/richdata2" ref="A7:J30">
    <sortCondition ref="A7:A30"/>
    <sortCondition ref="B7:B30"/>
  </sortState>
  <mergeCells count="1">
    <mergeCell ref="E5:J5"/>
  </mergeCells>
  <pageMargins left="0.70866141732283472" right="0.43307086614173229" top="0.74803149606299213" bottom="0.74803149606299213" header="0.31496062992125984" footer="0.31496062992125984"/>
  <pageSetup paperSize="8" scale="81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E5A0-4B9F-4566-9E19-0DD81EF87B06}">
  <sheetPr>
    <pageSetUpPr fitToPage="1"/>
  </sheetPr>
  <dimension ref="A1:T35"/>
  <sheetViews>
    <sheetView workbookViewId="0">
      <pane xSplit="1" ySplit="6" topLeftCell="B7" activePane="bottomRight" state="frozen"/>
      <selection activeCell="B98" sqref="B98"/>
      <selection pane="topRight" activeCell="B98" sqref="B98"/>
      <selection pane="bottomLeft" activeCell="B98" sqref="B98"/>
      <selection pane="bottomRight" activeCell="A4" sqref="A4"/>
    </sheetView>
  </sheetViews>
  <sheetFormatPr baseColWidth="10" defaultColWidth="11.42578125" defaultRowHeight="14.25" x14ac:dyDescent="0.2"/>
  <cols>
    <col min="1" max="1" width="19.7109375" style="8" customWidth="1"/>
    <col min="2" max="2" width="25.7109375" style="201" customWidth="1"/>
    <col min="3" max="3" width="8.85546875" style="295" customWidth="1"/>
    <col min="4" max="4" width="10.5703125" style="295" customWidth="1"/>
    <col min="5" max="5" width="39.85546875" style="46" customWidth="1"/>
    <col min="6" max="6" width="19.140625" style="46" customWidth="1"/>
    <col min="7" max="7" width="17.140625" style="201" customWidth="1"/>
    <col min="8" max="8" width="10.42578125" style="46" customWidth="1"/>
    <col min="9" max="9" width="12.28515625" style="46" customWidth="1"/>
    <col min="10" max="10" width="10.42578125" style="46" customWidth="1"/>
    <col min="11" max="11" width="10.5703125" style="46" hidden="1" customWidth="1"/>
    <col min="12" max="12" width="7.140625" style="46" hidden="1" customWidth="1"/>
    <col min="13" max="13" width="14.28515625" style="46" hidden="1" customWidth="1"/>
    <col min="14" max="14" width="18" style="201" customWidth="1"/>
    <col min="15" max="15" width="18" style="281" customWidth="1"/>
    <col min="16" max="16" width="18.42578125" style="281" customWidth="1"/>
    <col min="17" max="17" width="21.140625" style="281" hidden="1" customWidth="1"/>
    <col min="18" max="18" width="35.140625" style="109" customWidth="1"/>
    <col min="19" max="20" width="11.42578125" style="109" customWidth="1"/>
    <col min="21" max="16384" width="11.42578125" style="8"/>
  </cols>
  <sheetData>
    <row r="1" spans="1:20" s="13" customFormat="1" ht="18.75" thickBot="1" x14ac:dyDescent="0.3">
      <c r="A1" s="61" t="s">
        <v>297</v>
      </c>
      <c r="B1" s="199"/>
      <c r="C1" s="293"/>
      <c r="D1" s="293"/>
      <c r="E1" s="110"/>
      <c r="F1" s="110"/>
      <c r="G1" s="199"/>
      <c r="H1" s="110"/>
      <c r="I1" s="110"/>
      <c r="J1" s="110"/>
      <c r="K1" s="110"/>
      <c r="L1" s="110"/>
      <c r="M1" s="110"/>
      <c r="N1" s="199"/>
      <c r="O1" s="279"/>
      <c r="P1" s="279"/>
      <c r="Q1" s="279"/>
      <c r="R1" s="216"/>
      <c r="S1" s="216"/>
      <c r="T1" s="216"/>
    </row>
    <row r="2" spans="1:20" s="13" customFormat="1" ht="13.5" thickTop="1" x14ac:dyDescent="0.25">
      <c r="A2" s="63" t="s">
        <v>183</v>
      </c>
      <c r="B2" s="200"/>
      <c r="C2" s="294"/>
      <c r="D2" s="294"/>
      <c r="E2" s="111"/>
      <c r="F2" s="111"/>
      <c r="G2" s="200"/>
      <c r="H2" s="111"/>
      <c r="I2" s="111"/>
      <c r="J2" s="112"/>
      <c r="K2" s="111"/>
      <c r="L2" s="111"/>
      <c r="M2" s="112"/>
      <c r="N2" s="237"/>
      <c r="O2" s="237"/>
      <c r="P2" s="237"/>
      <c r="Q2" s="237"/>
      <c r="R2" s="217"/>
      <c r="S2" s="217"/>
      <c r="T2" s="217"/>
    </row>
    <row r="3" spans="1:20" s="13" customFormat="1" ht="15" x14ac:dyDescent="0.25">
      <c r="A3" s="43" t="s">
        <v>291</v>
      </c>
      <c r="B3" s="200"/>
      <c r="C3" s="294"/>
      <c r="D3" s="294"/>
      <c r="E3" s="111"/>
      <c r="F3" s="111"/>
      <c r="G3" s="200"/>
      <c r="H3" s="111"/>
      <c r="I3" s="111"/>
      <c r="J3" s="112"/>
      <c r="K3" s="111"/>
      <c r="L3" s="111"/>
      <c r="M3" s="112"/>
      <c r="N3" s="200"/>
      <c r="O3" s="280"/>
      <c r="P3" s="280"/>
      <c r="Q3" s="280"/>
      <c r="R3" s="7"/>
      <c r="S3" s="7"/>
      <c r="T3" s="7"/>
    </row>
    <row r="4" spans="1:20" ht="15" x14ac:dyDescent="0.25">
      <c r="A4" s="44" t="s">
        <v>449</v>
      </c>
      <c r="J4" s="113"/>
      <c r="M4" s="113"/>
    </row>
    <row r="5" spans="1:20" ht="35.25" customHeight="1" x14ac:dyDescent="0.2">
      <c r="B5" s="476" t="s">
        <v>230</v>
      </c>
      <c r="C5" s="296"/>
      <c r="D5" s="296"/>
      <c r="E5" s="476" t="s">
        <v>293</v>
      </c>
      <c r="F5" s="476" t="s">
        <v>294</v>
      </c>
      <c r="G5" s="476" t="s">
        <v>357</v>
      </c>
      <c r="H5" s="476" t="s">
        <v>231</v>
      </c>
      <c r="I5" s="476" t="s">
        <v>295</v>
      </c>
      <c r="J5" s="476" t="s">
        <v>232</v>
      </c>
      <c r="K5" s="478" t="s">
        <v>233</v>
      </c>
      <c r="L5" s="479"/>
      <c r="M5" s="480" t="s">
        <v>234</v>
      </c>
      <c r="N5" s="428" t="s">
        <v>235</v>
      </c>
      <c r="O5" s="503" t="s">
        <v>381</v>
      </c>
      <c r="P5" s="517" t="s">
        <v>380</v>
      </c>
      <c r="Q5" s="518"/>
      <c r="R5" s="520" t="s">
        <v>236</v>
      </c>
      <c r="S5" s="521"/>
      <c r="T5" s="522"/>
    </row>
    <row r="6" spans="1:20" ht="21.75" customHeight="1" x14ac:dyDescent="0.2">
      <c r="B6" s="477"/>
      <c r="C6" s="297" t="s">
        <v>342</v>
      </c>
      <c r="D6" s="297" t="s">
        <v>387</v>
      </c>
      <c r="E6" s="477"/>
      <c r="F6" s="477"/>
      <c r="G6" s="477"/>
      <c r="H6" s="477"/>
      <c r="I6" s="477" t="s">
        <v>237</v>
      </c>
      <c r="J6" s="477"/>
      <c r="K6" s="114" t="s">
        <v>238</v>
      </c>
      <c r="L6" s="115" t="s">
        <v>239</v>
      </c>
      <c r="M6" s="481"/>
      <c r="N6" s="429"/>
      <c r="O6" s="504"/>
      <c r="P6" s="318" t="s">
        <v>373</v>
      </c>
      <c r="Q6" s="318"/>
      <c r="R6" s="523"/>
      <c r="S6" s="524"/>
      <c r="T6" s="525"/>
    </row>
    <row r="7" spans="1:20" ht="15" thickBot="1" x14ac:dyDescent="0.25">
      <c r="B7" s="169"/>
      <c r="C7" s="298"/>
      <c r="D7" s="298"/>
      <c r="E7" s="233"/>
      <c r="F7" s="170"/>
      <c r="G7" s="169"/>
      <c r="H7" s="171"/>
      <c r="I7" s="172"/>
      <c r="J7" s="172"/>
      <c r="K7" s="172"/>
      <c r="L7" s="172"/>
      <c r="M7" s="173"/>
      <c r="N7" s="238"/>
      <c r="O7" s="282"/>
      <c r="P7" s="282"/>
      <c r="Q7" s="282"/>
      <c r="R7" s="218"/>
      <c r="S7" s="218"/>
      <c r="T7" s="223"/>
    </row>
    <row r="8" spans="1:20" ht="24.75" customHeight="1" x14ac:dyDescent="0.2">
      <c r="A8" s="453" t="s">
        <v>240</v>
      </c>
      <c r="B8" s="202" t="s">
        <v>428</v>
      </c>
      <c r="C8" s="299" t="s">
        <v>343</v>
      </c>
      <c r="D8" s="299" t="s">
        <v>388</v>
      </c>
      <c r="E8" s="174" t="s">
        <v>241</v>
      </c>
      <c r="F8" s="175" t="s">
        <v>242</v>
      </c>
      <c r="G8" s="312" t="s">
        <v>358</v>
      </c>
      <c r="H8" s="174"/>
      <c r="I8" s="176">
        <v>1</v>
      </c>
      <c r="J8" s="177">
        <v>612</v>
      </c>
      <c r="K8" s="177">
        <v>1899</v>
      </c>
      <c r="L8" s="177"/>
      <c r="M8" s="175" t="s">
        <v>243</v>
      </c>
      <c r="N8" s="239" t="s">
        <v>244</v>
      </c>
      <c r="O8" s="348">
        <v>794434.25</v>
      </c>
      <c r="P8" s="286" t="s">
        <v>379</v>
      </c>
      <c r="Q8" s="402"/>
      <c r="R8" s="326" t="s">
        <v>424</v>
      </c>
      <c r="S8" s="224"/>
      <c r="T8" s="225"/>
    </row>
    <row r="9" spans="1:20" ht="33.75" customHeight="1" x14ac:dyDescent="0.2">
      <c r="A9" s="454"/>
      <c r="B9" s="468" t="s">
        <v>245</v>
      </c>
      <c r="C9" s="300" t="s">
        <v>344</v>
      </c>
      <c r="D9" s="300" t="s">
        <v>389</v>
      </c>
      <c r="E9" s="120" t="s">
        <v>246</v>
      </c>
      <c r="F9" s="145" t="s">
        <v>247</v>
      </c>
      <c r="G9" s="316" t="s">
        <v>359</v>
      </c>
      <c r="H9" s="144"/>
      <c r="I9" s="325">
        <v>1</v>
      </c>
      <c r="J9" s="121">
        <v>390</v>
      </c>
      <c r="K9" s="122">
        <v>984</v>
      </c>
      <c r="L9" s="123">
        <v>328</v>
      </c>
      <c r="M9" s="124" t="s">
        <v>243</v>
      </c>
      <c r="N9" s="240" t="s">
        <v>248</v>
      </c>
      <c r="O9" s="349">
        <v>521524.56000000006</v>
      </c>
      <c r="P9" s="319" t="s">
        <v>52</v>
      </c>
      <c r="Q9" s="285"/>
      <c r="R9" s="439"/>
      <c r="S9" s="440"/>
      <c r="T9" s="441"/>
    </row>
    <row r="10" spans="1:20" ht="22.5" customHeight="1" x14ac:dyDescent="0.2">
      <c r="A10" s="454"/>
      <c r="B10" s="469"/>
      <c r="C10" s="301" t="s">
        <v>345</v>
      </c>
      <c r="D10" s="301" t="s">
        <v>390</v>
      </c>
      <c r="E10" s="125" t="s">
        <v>249</v>
      </c>
      <c r="F10" s="126" t="s">
        <v>250</v>
      </c>
      <c r="G10" s="126" t="s">
        <v>360</v>
      </c>
      <c r="H10" s="127"/>
      <c r="I10" s="128">
        <v>1</v>
      </c>
      <c r="J10" s="129">
        <v>478</v>
      </c>
      <c r="K10" s="130">
        <v>1158</v>
      </c>
      <c r="L10" s="131" t="s">
        <v>52</v>
      </c>
      <c r="M10" s="132" t="s">
        <v>251</v>
      </c>
      <c r="N10" s="241" t="s">
        <v>252</v>
      </c>
      <c r="O10" s="350">
        <v>524125.48</v>
      </c>
      <c r="P10" s="319" t="s">
        <v>52</v>
      </c>
      <c r="Q10" s="285"/>
      <c r="R10" s="439"/>
      <c r="S10" s="442"/>
      <c r="T10" s="443"/>
    </row>
    <row r="11" spans="1:20" ht="24.75" customHeight="1" x14ac:dyDescent="0.2">
      <c r="A11" s="454"/>
      <c r="B11" s="203" t="s">
        <v>253</v>
      </c>
      <c r="C11" s="302" t="s">
        <v>346</v>
      </c>
      <c r="D11" s="302" t="s">
        <v>391</v>
      </c>
      <c r="E11" s="125" t="s">
        <v>254</v>
      </c>
      <c r="F11" s="126" t="s">
        <v>255</v>
      </c>
      <c r="G11" s="126" t="s">
        <v>361</v>
      </c>
      <c r="H11" s="127"/>
      <c r="I11" s="128">
        <v>1</v>
      </c>
      <c r="J11" s="129">
        <v>199</v>
      </c>
      <c r="K11" s="130">
        <v>434</v>
      </c>
      <c r="L11" s="131" t="s">
        <v>256</v>
      </c>
      <c r="M11" s="132" t="s">
        <v>257</v>
      </c>
      <c r="N11" s="241" t="s">
        <v>258</v>
      </c>
      <c r="O11" s="350">
        <v>241309.14</v>
      </c>
      <c r="P11" s="320" t="s">
        <v>52</v>
      </c>
      <c r="Q11" s="284"/>
      <c r="R11" s="444"/>
      <c r="S11" s="445"/>
      <c r="T11" s="446"/>
    </row>
    <row r="12" spans="1:20" ht="50.25" customHeight="1" x14ac:dyDescent="0.2">
      <c r="A12" s="454"/>
      <c r="B12" s="133" t="s">
        <v>259</v>
      </c>
      <c r="C12" s="303" t="s">
        <v>347</v>
      </c>
      <c r="D12" s="303" t="s">
        <v>403</v>
      </c>
      <c r="E12" s="116" t="s">
        <v>421</v>
      </c>
      <c r="F12" s="134" t="s">
        <v>260</v>
      </c>
      <c r="G12" s="313" t="s">
        <v>362</v>
      </c>
      <c r="H12" s="116"/>
      <c r="I12" s="118">
        <v>6.8000000000000005E-2</v>
      </c>
      <c r="J12" s="119">
        <v>802.36</v>
      </c>
      <c r="K12" s="135">
        <v>3432.09</v>
      </c>
      <c r="L12" s="136">
        <v>722.17</v>
      </c>
      <c r="M12" s="117" t="s">
        <v>261</v>
      </c>
      <c r="N12" s="242" t="s">
        <v>252</v>
      </c>
      <c r="O12" s="336">
        <v>215424.37</v>
      </c>
      <c r="P12" s="287" t="s">
        <v>52</v>
      </c>
      <c r="Q12" s="283"/>
      <c r="R12" s="436" t="s">
        <v>425</v>
      </c>
      <c r="S12" s="437"/>
      <c r="T12" s="438"/>
    </row>
    <row r="13" spans="1:20" ht="36" customHeight="1" x14ac:dyDescent="0.2">
      <c r="A13" s="454"/>
      <c r="B13" s="266" t="s">
        <v>422</v>
      </c>
      <c r="C13" s="300" t="s">
        <v>348</v>
      </c>
      <c r="D13" s="300" t="s">
        <v>408</v>
      </c>
      <c r="E13" s="208" t="s">
        <v>410</v>
      </c>
      <c r="F13" s="207" t="s">
        <v>262</v>
      </c>
      <c r="G13" s="314" t="s">
        <v>363</v>
      </c>
      <c r="H13" s="208" t="s">
        <v>263</v>
      </c>
      <c r="I13" s="268">
        <v>0.33489999999999998</v>
      </c>
      <c r="J13" s="269">
        <v>2825</v>
      </c>
      <c r="K13" s="270">
        <v>7372</v>
      </c>
      <c r="L13" s="271">
        <v>2763</v>
      </c>
      <c r="M13" s="272" t="s">
        <v>264</v>
      </c>
      <c r="N13" s="273" t="s">
        <v>265</v>
      </c>
      <c r="O13" s="351">
        <v>1451360.48</v>
      </c>
      <c r="P13" s="321" t="s">
        <v>52</v>
      </c>
      <c r="Q13" s="397"/>
      <c r="R13" s="433" t="s">
        <v>447</v>
      </c>
      <c r="S13" s="434"/>
      <c r="T13" s="435"/>
    </row>
    <row r="14" spans="1:20" ht="24.75" customHeight="1" x14ac:dyDescent="0.2">
      <c r="A14" s="454"/>
      <c r="B14" s="468" t="s">
        <v>383</v>
      </c>
      <c r="C14" s="470"/>
      <c r="D14" s="344"/>
      <c r="E14" s="382" t="s">
        <v>426</v>
      </c>
      <c r="F14" s="207"/>
      <c r="G14" s="314" t="s">
        <v>384</v>
      </c>
      <c r="H14" s="208"/>
      <c r="I14" s="268"/>
      <c r="J14" s="269">
        <v>3120</v>
      </c>
      <c r="K14" s="270"/>
      <c r="L14" s="271"/>
      <c r="M14" s="272"/>
      <c r="N14" s="273"/>
      <c r="O14" s="351">
        <v>0</v>
      </c>
      <c r="P14" s="321"/>
      <c r="Q14" s="397"/>
      <c r="R14" s="519" t="s">
        <v>386</v>
      </c>
      <c r="S14" s="440"/>
      <c r="T14" s="441"/>
    </row>
    <row r="15" spans="1:20" ht="24.75" customHeight="1" x14ac:dyDescent="0.2">
      <c r="A15" s="454"/>
      <c r="B15" s="469"/>
      <c r="C15" s="471"/>
      <c r="D15" s="345"/>
      <c r="E15" s="382" t="s">
        <v>427</v>
      </c>
      <c r="F15" s="207"/>
      <c r="G15" s="314" t="s">
        <v>385</v>
      </c>
      <c r="H15" s="208"/>
      <c r="I15" s="268"/>
      <c r="J15" s="269">
        <v>1114</v>
      </c>
      <c r="K15" s="270"/>
      <c r="L15" s="271"/>
      <c r="M15" s="272"/>
      <c r="N15" s="273"/>
      <c r="O15" s="351">
        <v>0</v>
      </c>
      <c r="P15" s="321"/>
      <c r="Q15" s="397"/>
      <c r="R15" s="444"/>
      <c r="S15" s="445"/>
      <c r="T15" s="446"/>
    </row>
    <row r="16" spans="1:20" ht="36.75" customHeight="1" thickBot="1" x14ac:dyDescent="0.25">
      <c r="A16" s="455"/>
      <c r="B16" s="204" t="s">
        <v>299</v>
      </c>
      <c r="C16" s="304"/>
      <c r="D16" s="304"/>
      <c r="E16" s="333" t="s">
        <v>382</v>
      </c>
      <c r="F16" s="179"/>
      <c r="G16" s="179" t="s">
        <v>385</v>
      </c>
      <c r="H16" s="178"/>
      <c r="I16" s="180"/>
      <c r="J16" s="181">
        <v>12000</v>
      </c>
      <c r="K16" s="182" t="s">
        <v>52</v>
      </c>
      <c r="L16" s="183" t="s">
        <v>52</v>
      </c>
      <c r="M16" s="184"/>
      <c r="N16" s="243" t="s">
        <v>52</v>
      </c>
      <c r="O16" s="337">
        <v>0</v>
      </c>
      <c r="P16" s="322" t="s">
        <v>52</v>
      </c>
      <c r="Q16" s="398"/>
      <c r="R16" s="505" t="s">
        <v>300</v>
      </c>
      <c r="S16" s="506"/>
      <c r="T16" s="507"/>
    </row>
    <row r="17" spans="1:20" ht="59.25" customHeight="1" x14ac:dyDescent="0.2">
      <c r="A17" s="453" t="s">
        <v>266</v>
      </c>
      <c r="B17" s="267" t="s">
        <v>267</v>
      </c>
      <c r="C17" s="301" t="s">
        <v>349</v>
      </c>
      <c r="D17" s="301" t="s">
        <v>407</v>
      </c>
      <c r="E17" s="127" t="s">
        <v>411</v>
      </c>
      <c r="F17" s="274" t="s">
        <v>268</v>
      </c>
      <c r="G17" s="274" t="s">
        <v>433</v>
      </c>
      <c r="H17" s="127" t="s">
        <v>263</v>
      </c>
      <c r="I17" s="128">
        <v>0.14380000000000001</v>
      </c>
      <c r="J17" s="152">
        <v>2234</v>
      </c>
      <c r="K17" s="275">
        <v>4716</v>
      </c>
      <c r="L17" s="276">
        <v>1755</v>
      </c>
      <c r="M17" s="153" t="s">
        <v>269</v>
      </c>
      <c r="N17" s="249" t="s">
        <v>270</v>
      </c>
      <c r="O17" s="338">
        <v>2544183.0999999996</v>
      </c>
      <c r="P17" s="320" t="s">
        <v>52</v>
      </c>
      <c r="Q17" s="284"/>
      <c r="R17" s="444" t="s">
        <v>446</v>
      </c>
      <c r="S17" s="445"/>
      <c r="T17" s="446"/>
    </row>
    <row r="18" spans="1:20" ht="29.25" customHeight="1" x14ac:dyDescent="0.2">
      <c r="A18" s="454"/>
      <c r="B18" s="467" t="s">
        <v>271</v>
      </c>
      <c r="C18" s="305" t="s">
        <v>350</v>
      </c>
      <c r="D18" s="305" t="s">
        <v>404</v>
      </c>
      <c r="E18" s="206" t="s">
        <v>412</v>
      </c>
      <c r="F18" s="207" t="s">
        <v>436</v>
      </c>
      <c r="G18" s="314" t="s">
        <v>437</v>
      </c>
      <c r="H18" s="208" t="s">
        <v>263</v>
      </c>
      <c r="I18" s="209">
        <v>0.88790000000000002</v>
      </c>
      <c r="J18" s="140"/>
      <c r="K18" s="141" t="s">
        <v>52</v>
      </c>
      <c r="L18" s="142" t="s">
        <v>52</v>
      </c>
      <c r="M18" s="146"/>
      <c r="N18" s="245"/>
      <c r="O18" s="339">
        <v>2491137.79</v>
      </c>
      <c r="P18" s="319" t="s">
        <v>52</v>
      </c>
      <c r="Q18" s="285"/>
      <c r="R18" s="508"/>
      <c r="S18" s="509"/>
      <c r="T18" s="510"/>
    </row>
    <row r="19" spans="1:20" ht="40.5" customHeight="1" x14ac:dyDescent="0.2">
      <c r="A19" s="454"/>
      <c r="B19" s="467"/>
      <c r="C19" s="305" t="s">
        <v>350</v>
      </c>
      <c r="D19" s="305" t="s">
        <v>405</v>
      </c>
      <c r="E19" s="210" t="s">
        <v>413</v>
      </c>
      <c r="F19" s="211" t="s">
        <v>434</v>
      </c>
      <c r="G19" s="211" t="s">
        <v>438</v>
      </c>
      <c r="H19" s="148" t="s">
        <v>263</v>
      </c>
      <c r="I19" s="149">
        <v>1</v>
      </c>
      <c r="J19" s="150"/>
      <c r="K19" s="212" t="s">
        <v>52</v>
      </c>
      <c r="L19" s="213" t="s">
        <v>52</v>
      </c>
      <c r="M19" s="214"/>
      <c r="N19" s="246"/>
      <c r="O19" s="340">
        <v>2271852</v>
      </c>
      <c r="P19" s="323" t="s">
        <v>52</v>
      </c>
      <c r="Q19" s="399"/>
      <c r="R19" s="514" t="s">
        <v>445</v>
      </c>
      <c r="S19" s="515"/>
      <c r="T19" s="516"/>
    </row>
    <row r="20" spans="1:20" ht="22.5" x14ac:dyDescent="0.2">
      <c r="A20" s="454"/>
      <c r="B20" s="467"/>
      <c r="C20" s="305" t="s">
        <v>350</v>
      </c>
      <c r="D20" s="305" t="s">
        <v>406</v>
      </c>
      <c r="E20" s="143" t="s">
        <v>414</v>
      </c>
      <c r="F20" s="137" t="s">
        <v>435</v>
      </c>
      <c r="G20" s="137" t="s">
        <v>439</v>
      </c>
      <c r="H20" s="138" t="s">
        <v>263</v>
      </c>
      <c r="I20" s="139">
        <v>0.18</v>
      </c>
      <c r="J20" s="140"/>
      <c r="K20" s="141"/>
      <c r="L20" s="142"/>
      <c r="M20" s="146"/>
      <c r="N20" s="245"/>
      <c r="O20" s="339">
        <v>138896.21</v>
      </c>
      <c r="P20" s="319" t="s">
        <v>52</v>
      </c>
      <c r="Q20" s="285"/>
      <c r="R20" s="511"/>
      <c r="S20" s="512"/>
      <c r="T20" s="513"/>
    </row>
    <row r="21" spans="1:20" ht="24.75" customHeight="1" thickBot="1" x14ac:dyDescent="0.25">
      <c r="A21" s="455"/>
      <c r="B21" s="133" t="s">
        <v>272</v>
      </c>
      <c r="C21" s="303" t="s">
        <v>351</v>
      </c>
      <c r="D21" s="303" t="s">
        <v>409</v>
      </c>
      <c r="E21" s="116" t="s">
        <v>415</v>
      </c>
      <c r="F21" s="134" t="s">
        <v>52</v>
      </c>
      <c r="G21" s="313" t="s">
        <v>364</v>
      </c>
      <c r="H21" s="116" t="s">
        <v>263</v>
      </c>
      <c r="I21" s="118">
        <v>1</v>
      </c>
      <c r="J21" s="215">
        <v>4998</v>
      </c>
      <c r="K21" s="135">
        <v>1800</v>
      </c>
      <c r="L21" s="136" t="s">
        <v>52</v>
      </c>
      <c r="M21" s="117" t="s">
        <v>273</v>
      </c>
      <c r="N21" s="242" t="s">
        <v>274</v>
      </c>
      <c r="O21" s="336">
        <v>925203.8899999999</v>
      </c>
      <c r="P21" s="287" t="s">
        <v>379</v>
      </c>
      <c r="Q21" s="400"/>
      <c r="R21" s="430" t="s">
        <v>374</v>
      </c>
      <c r="S21" s="431"/>
      <c r="T21" s="432"/>
    </row>
    <row r="22" spans="1:20" ht="22.5" x14ac:dyDescent="0.2">
      <c r="A22" s="464" t="s">
        <v>296</v>
      </c>
      <c r="B22" s="468" t="s">
        <v>423</v>
      </c>
      <c r="C22" s="306" t="s">
        <v>352</v>
      </c>
      <c r="D22" s="306" t="s">
        <v>396</v>
      </c>
      <c r="E22" s="234"/>
      <c r="F22" s="189" t="s">
        <v>442</v>
      </c>
      <c r="G22" s="315" t="s">
        <v>365</v>
      </c>
      <c r="H22" s="185"/>
      <c r="I22" s="186">
        <v>1</v>
      </c>
      <c r="J22" s="187">
        <v>57</v>
      </c>
      <c r="K22" s="456" t="s">
        <v>276</v>
      </c>
      <c r="L22" s="457"/>
      <c r="M22" s="447" t="s">
        <v>123</v>
      </c>
      <c r="N22" s="247" t="s">
        <v>275</v>
      </c>
      <c r="O22" s="341">
        <v>103233</v>
      </c>
      <c r="P22" s="485" t="s">
        <v>379</v>
      </c>
      <c r="Q22" s="482"/>
      <c r="R22" s="219" t="s">
        <v>375</v>
      </c>
      <c r="S22" s="226"/>
      <c r="T22" s="225"/>
    </row>
    <row r="23" spans="1:20" ht="22.5" x14ac:dyDescent="0.2">
      <c r="A23" s="465"/>
      <c r="B23" s="467"/>
      <c r="C23" s="305" t="s">
        <v>352</v>
      </c>
      <c r="D23" s="305" t="s">
        <v>397</v>
      </c>
      <c r="E23" s="235"/>
      <c r="F23" s="147" t="s">
        <v>441</v>
      </c>
      <c r="G23" s="211" t="s">
        <v>366</v>
      </c>
      <c r="H23" s="148"/>
      <c r="I23" s="149">
        <v>1</v>
      </c>
      <c r="J23" s="150">
        <v>60</v>
      </c>
      <c r="K23" s="458"/>
      <c r="L23" s="459"/>
      <c r="M23" s="448"/>
      <c r="N23" s="246" t="s">
        <v>275</v>
      </c>
      <c r="O23" s="342">
        <v>108635</v>
      </c>
      <c r="P23" s="486"/>
      <c r="Q23" s="483"/>
      <c r="R23" s="491" t="s">
        <v>376</v>
      </c>
      <c r="S23" s="492"/>
      <c r="T23" s="493"/>
    </row>
    <row r="24" spans="1:20" ht="22.5" x14ac:dyDescent="0.2">
      <c r="A24" s="465"/>
      <c r="B24" s="467"/>
      <c r="C24" s="305" t="s">
        <v>352</v>
      </c>
      <c r="D24" s="305" t="s">
        <v>398</v>
      </c>
      <c r="E24" s="235" t="s">
        <v>277</v>
      </c>
      <c r="F24" s="147" t="s">
        <v>440</v>
      </c>
      <c r="G24" s="211" t="s">
        <v>367</v>
      </c>
      <c r="H24" s="148"/>
      <c r="I24" s="149">
        <v>1</v>
      </c>
      <c r="J24" s="150">
        <v>89</v>
      </c>
      <c r="K24" s="458"/>
      <c r="L24" s="459"/>
      <c r="M24" s="448"/>
      <c r="N24" s="246" t="s">
        <v>275</v>
      </c>
      <c r="O24" s="339">
        <v>161128</v>
      </c>
      <c r="P24" s="486"/>
      <c r="Q24" s="483"/>
      <c r="R24" s="494"/>
      <c r="S24" s="495"/>
      <c r="T24" s="496"/>
    </row>
    <row r="25" spans="1:20" ht="22.5" x14ac:dyDescent="0.2">
      <c r="A25" s="465"/>
      <c r="B25" s="467"/>
      <c r="C25" s="307" t="s">
        <v>352</v>
      </c>
      <c r="D25" s="307" t="s">
        <v>399</v>
      </c>
      <c r="E25" s="235"/>
      <c r="F25" s="145" t="s">
        <v>443</v>
      </c>
      <c r="G25" s="316" t="s">
        <v>368</v>
      </c>
      <c r="H25" s="144"/>
      <c r="I25" s="149">
        <v>1</v>
      </c>
      <c r="J25" s="121">
        <v>20</v>
      </c>
      <c r="K25" s="458"/>
      <c r="L25" s="459"/>
      <c r="M25" s="448"/>
      <c r="N25" s="246" t="s">
        <v>275</v>
      </c>
      <c r="O25" s="339">
        <v>36195.999999999993</v>
      </c>
      <c r="P25" s="486"/>
      <c r="Q25" s="483"/>
      <c r="R25" s="220"/>
      <c r="S25" s="227"/>
      <c r="T25" s="228"/>
    </row>
    <row r="26" spans="1:20" ht="23.25" thickBot="1" x14ac:dyDescent="0.25">
      <c r="A26" s="466"/>
      <c r="B26" s="472"/>
      <c r="C26" s="308" t="s">
        <v>352</v>
      </c>
      <c r="D26" s="308" t="s">
        <v>400</v>
      </c>
      <c r="E26" s="236"/>
      <c r="F26" s="190" t="s">
        <v>444</v>
      </c>
      <c r="G26" s="317" t="s">
        <v>369</v>
      </c>
      <c r="H26" s="191"/>
      <c r="I26" s="192">
        <v>1</v>
      </c>
      <c r="J26" s="193">
        <v>29</v>
      </c>
      <c r="K26" s="460"/>
      <c r="L26" s="461"/>
      <c r="M26" s="449"/>
      <c r="N26" s="248" t="s">
        <v>275</v>
      </c>
      <c r="O26" s="343">
        <v>52494.000000000015</v>
      </c>
      <c r="P26" s="487"/>
      <c r="Q26" s="484"/>
      <c r="R26" s="221"/>
      <c r="S26" s="229"/>
      <c r="T26" s="230"/>
    </row>
    <row r="27" spans="1:20" ht="24.75" customHeight="1" x14ac:dyDescent="0.2">
      <c r="A27" s="450" t="s">
        <v>278</v>
      </c>
      <c r="B27" s="194" t="s">
        <v>279</v>
      </c>
      <c r="C27" s="309" t="s">
        <v>353</v>
      </c>
      <c r="D27" s="309" t="s">
        <v>392</v>
      </c>
      <c r="E27" s="174" t="s">
        <v>416</v>
      </c>
      <c r="F27" s="195" t="s">
        <v>280</v>
      </c>
      <c r="G27" s="195" t="s">
        <v>370</v>
      </c>
      <c r="H27" s="174"/>
      <c r="I27" s="196">
        <v>9.0939999999999993E-2</v>
      </c>
      <c r="J27" s="177">
        <v>9470.51</v>
      </c>
      <c r="K27" s="197"/>
      <c r="L27" s="198"/>
      <c r="M27" s="175" t="s">
        <v>281</v>
      </c>
      <c r="N27" s="244" t="s">
        <v>282</v>
      </c>
      <c r="O27" s="352">
        <v>158524.06999999995</v>
      </c>
      <c r="P27" s="324" t="s">
        <v>52</v>
      </c>
      <c r="Q27" s="286"/>
      <c r="R27" s="497" t="s">
        <v>377</v>
      </c>
      <c r="S27" s="498"/>
      <c r="T27" s="499"/>
    </row>
    <row r="28" spans="1:20" ht="24.75" customHeight="1" x14ac:dyDescent="0.2">
      <c r="A28" s="451"/>
      <c r="B28" s="151" t="s">
        <v>283</v>
      </c>
      <c r="C28" s="310" t="s">
        <v>354</v>
      </c>
      <c r="D28" s="310" t="s">
        <v>401</v>
      </c>
      <c r="E28" s="127" t="s">
        <v>284</v>
      </c>
      <c r="F28" s="154"/>
      <c r="G28" s="274" t="s">
        <v>371</v>
      </c>
      <c r="H28" s="127"/>
      <c r="I28" s="128">
        <v>1</v>
      </c>
      <c r="J28" s="152">
        <v>6437</v>
      </c>
      <c r="K28" s="462" t="s">
        <v>52</v>
      </c>
      <c r="L28" s="463"/>
      <c r="M28" s="153" t="s">
        <v>285</v>
      </c>
      <c r="N28" s="249" t="s">
        <v>286</v>
      </c>
      <c r="O28" s="338">
        <v>498673.45999999996</v>
      </c>
      <c r="P28" s="320" t="s">
        <v>52</v>
      </c>
      <c r="Q28" s="284"/>
      <c r="R28" s="222"/>
      <c r="S28" s="231"/>
      <c r="T28" s="232"/>
    </row>
    <row r="29" spans="1:20" ht="24.75" customHeight="1" x14ac:dyDescent="0.2">
      <c r="A29" s="451"/>
      <c r="B29" s="133" t="s">
        <v>267</v>
      </c>
      <c r="C29" s="300" t="s">
        <v>52</v>
      </c>
      <c r="D29" s="300" t="s">
        <v>52</v>
      </c>
      <c r="E29" s="208" t="s">
        <v>287</v>
      </c>
      <c r="F29" s="207" t="s">
        <v>288</v>
      </c>
      <c r="G29" s="314" t="s">
        <v>372</v>
      </c>
      <c r="H29" s="346"/>
      <c r="I29" s="347">
        <v>0.30449999999999999</v>
      </c>
      <c r="J29" s="269">
        <v>172</v>
      </c>
      <c r="K29" s="270">
        <v>0</v>
      </c>
      <c r="L29" s="271">
        <v>0</v>
      </c>
      <c r="M29" s="272"/>
      <c r="N29" s="273"/>
      <c r="O29" s="353" t="s">
        <v>52</v>
      </c>
      <c r="P29" s="321" t="s">
        <v>52</v>
      </c>
      <c r="Q29" s="321"/>
      <c r="R29" s="500" t="s">
        <v>289</v>
      </c>
      <c r="S29" s="501"/>
      <c r="T29" s="502"/>
    </row>
    <row r="30" spans="1:20" ht="24.75" customHeight="1" x14ac:dyDescent="0.2">
      <c r="A30" s="451"/>
      <c r="B30" s="468" t="s">
        <v>417</v>
      </c>
      <c r="C30" s="358" t="s">
        <v>355</v>
      </c>
      <c r="D30" s="380" t="s">
        <v>393</v>
      </c>
      <c r="E30" s="359" t="s">
        <v>418</v>
      </c>
      <c r="F30" s="360" t="s">
        <v>52</v>
      </c>
      <c r="G30" s="361" t="s">
        <v>52</v>
      </c>
      <c r="H30" s="362"/>
      <c r="I30" s="363">
        <v>1</v>
      </c>
      <c r="J30" s="473">
        <f>2000+12587</f>
        <v>14587</v>
      </c>
      <c r="K30" s="364"/>
      <c r="L30" s="365"/>
      <c r="M30" s="366" t="s">
        <v>281</v>
      </c>
      <c r="N30" s="367" t="s">
        <v>282</v>
      </c>
      <c r="O30" s="368">
        <v>110455.8</v>
      </c>
      <c r="P30" s="369"/>
      <c r="Q30" s="369"/>
      <c r="R30" s="370"/>
      <c r="S30" s="371"/>
      <c r="T30" s="372"/>
    </row>
    <row r="31" spans="1:20" ht="24.75" customHeight="1" x14ac:dyDescent="0.2">
      <c r="A31" s="451"/>
      <c r="B31" s="467"/>
      <c r="C31" s="373" t="s">
        <v>355</v>
      </c>
      <c r="D31" s="381" t="s">
        <v>394</v>
      </c>
      <c r="E31" s="148" t="s">
        <v>420</v>
      </c>
      <c r="F31" s="147" t="s">
        <v>52</v>
      </c>
      <c r="G31" s="211" t="s">
        <v>52</v>
      </c>
      <c r="H31" s="374"/>
      <c r="I31" s="375">
        <v>1</v>
      </c>
      <c r="J31" s="474"/>
      <c r="K31" s="376"/>
      <c r="L31" s="213"/>
      <c r="M31" s="214" t="s">
        <v>281</v>
      </c>
      <c r="N31" s="246" t="s">
        <v>282</v>
      </c>
      <c r="O31" s="340">
        <v>51654.8</v>
      </c>
      <c r="P31" s="323"/>
      <c r="Q31" s="323"/>
      <c r="R31" s="377"/>
      <c r="S31" s="378"/>
      <c r="T31" s="379"/>
    </row>
    <row r="32" spans="1:20" ht="24.75" customHeight="1" thickBot="1" x14ac:dyDescent="0.25">
      <c r="A32" s="452"/>
      <c r="B32" s="472"/>
      <c r="C32" s="383" t="s">
        <v>355</v>
      </c>
      <c r="D32" s="384" t="s">
        <v>395</v>
      </c>
      <c r="E32" s="191" t="s">
        <v>419</v>
      </c>
      <c r="F32" s="190" t="s">
        <v>52</v>
      </c>
      <c r="G32" s="317" t="s">
        <v>52</v>
      </c>
      <c r="H32" s="385"/>
      <c r="I32" s="386">
        <v>1</v>
      </c>
      <c r="J32" s="475"/>
      <c r="K32" s="387"/>
      <c r="L32" s="388"/>
      <c r="M32" s="389" t="s">
        <v>281</v>
      </c>
      <c r="N32" s="390" t="s">
        <v>282</v>
      </c>
      <c r="O32" s="391">
        <v>31691.17</v>
      </c>
      <c r="P32" s="392"/>
      <c r="Q32" s="392"/>
      <c r="R32" s="393"/>
      <c r="S32" s="394"/>
      <c r="T32" s="395"/>
    </row>
    <row r="33" spans="1:20" ht="51.75" customHeight="1" thickBot="1" x14ac:dyDescent="0.25">
      <c r="A33" s="335" t="s">
        <v>292</v>
      </c>
      <c r="B33" s="205"/>
      <c r="C33" s="311" t="s">
        <v>356</v>
      </c>
      <c r="D33" s="311" t="s">
        <v>402</v>
      </c>
      <c r="E33" s="188" t="s">
        <v>430</v>
      </c>
      <c r="F33" s="396" t="s">
        <v>429</v>
      </c>
      <c r="G33" s="396" t="s">
        <v>431</v>
      </c>
      <c r="H33" s="188"/>
      <c r="I33" s="354">
        <v>1</v>
      </c>
      <c r="J33" s="355">
        <v>18112</v>
      </c>
      <c r="K33" s="355"/>
      <c r="L33" s="355"/>
      <c r="M33" s="334" t="s">
        <v>290</v>
      </c>
      <c r="N33" s="356" t="s">
        <v>432</v>
      </c>
      <c r="O33" s="343">
        <v>470990.85</v>
      </c>
      <c r="P33" s="357" t="s">
        <v>379</v>
      </c>
      <c r="Q33" s="401"/>
      <c r="R33" s="488" t="s">
        <v>378</v>
      </c>
      <c r="S33" s="489"/>
      <c r="T33" s="490"/>
    </row>
    <row r="35" spans="1:20" s="327" customFormat="1" ht="24" customHeight="1" x14ac:dyDescent="0.2">
      <c r="B35" s="328"/>
      <c r="C35" s="329"/>
      <c r="D35" s="329"/>
      <c r="G35" s="328"/>
      <c r="N35" s="328"/>
      <c r="O35" s="331">
        <f>SUM(O8:O33)</f>
        <v>13903127.420000002</v>
      </c>
      <c r="P35" s="332"/>
      <c r="Q35" s="331">
        <f>SUM(Q8:Q33)</f>
        <v>0</v>
      </c>
      <c r="R35" s="330"/>
      <c r="S35" s="330"/>
      <c r="T35" s="330"/>
    </row>
  </sheetData>
  <mergeCells count="43">
    <mergeCell ref="Q22:Q26"/>
    <mergeCell ref="P22:P26"/>
    <mergeCell ref="R33:T33"/>
    <mergeCell ref="R23:T24"/>
    <mergeCell ref="R27:T27"/>
    <mergeCell ref="R29:T29"/>
    <mergeCell ref="B5:B6"/>
    <mergeCell ref="H5:H6"/>
    <mergeCell ref="J5:J6"/>
    <mergeCell ref="K5:L5"/>
    <mergeCell ref="M5:M6"/>
    <mergeCell ref="G5:G6"/>
    <mergeCell ref="E5:E6"/>
    <mergeCell ref="F5:F6"/>
    <mergeCell ref="I5:I6"/>
    <mergeCell ref="M22:M26"/>
    <mergeCell ref="A27:A32"/>
    <mergeCell ref="A8:A16"/>
    <mergeCell ref="K22:L26"/>
    <mergeCell ref="K28:L28"/>
    <mergeCell ref="A22:A26"/>
    <mergeCell ref="A17:A21"/>
    <mergeCell ref="B18:B20"/>
    <mergeCell ref="B9:B10"/>
    <mergeCell ref="B14:B15"/>
    <mergeCell ref="C14:C15"/>
    <mergeCell ref="B30:B32"/>
    <mergeCell ref="J30:J32"/>
    <mergeCell ref="B22:B26"/>
    <mergeCell ref="N5:N6"/>
    <mergeCell ref="R21:T21"/>
    <mergeCell ref="R13:T13"/>
    <mergeCell ref="R12:T12"/>
    <mergeCell ref="R9:T11"/>
    <mergeCell ref="O5:O6"/>
    <mergeCell ref="R16:T16"/>
    <mergeCell ref="R17:T17"/>
    <mergeCell ref="R18:T18"/>
    <mergeCell ref="R20:T20"/>
    <mergeCell ref="R19:T19"/>
    <mergeCell ref="P5:Q5"/>
    <mergeCell ref="R14:T15"/>
    <mergeCell ref="R5:T6"/>
  </mergeCells>
  <pageMargins left="0.33" right="0.23" top="0.74803149606299213" bottom="0.51" header="0.31496062992125984" footer="0.31496062992125984"/>
  <pageSetup paperSize="9" scale="4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ed6de2-5d5e-4030-a2a9-5ea5d8033843">
      <Terms xmlns="http://schemas.microsoft.com/office/infopath/2007/PartnerControls"/>
    </lcf76f155ced4ddcb4097134ff3c332f>
    <TaxCatchAll xmlns="2e3932c8-f16a-4ce2-a188-a158f1bd1c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956DB2C120BD46B05A5C721A6CA4E3" ma:contentTypeVersion="13" ma:contentTypeDescription="Crear nuevo documento." ma:contentTypeScope="" ma:versionID="f7a73dc753f212322f9fef80a7f54528">
  <xsd:schema xmlns:xsd="http://www.w3.org/2001/XMLSchema" xmlns:xs="http://www.w3.org/2001/XMLSchema" xmlns:p="http://schemas.microsoft.com/office/2006/metadata/properties" xmlns:ns2="2e3932c8-f16a-4ce2-a188-a158f1bd1cfe" xmlns:ns3="48ed6de2-5d5e-4030-a2a9-5ea5d8033843" targetNamespace="http://schemas.microsoft.com/office/2006/metadata/properties" ma:root="true" ma:fieldsID="053b4cf10d4b49ce0f61ca11ebeeb3c3" ns2:_="" ns3:_="">
    <xsd:import namespace="2e3932c8-f16a-4ce2-a188-a158f1bd1cfe"/>
    <xsd:import namespace="48ed6de2-5d5e-4030-a2a9-5ea5d80338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932c8-f16a-4ce2-a188-a158f1bd1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d8fae46-4c72-452a-9b63-5fa1647aadfa}" ma:internalName="TaxCatchAll" ma:showField="CatchAllData" ma:web="2e3932c8-f16a-4ce2-a188-a158f1bd1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d6de2-5d5e-4030-a2a9-5ea5d8033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3f052f-bed6-4b64-bd66-18409345a3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96444D-F5EA-49DD-9247-4E991014BF94}">
  <ds:schemaRefs>
    <ds:schemaRef ds:uri="http://schemas.microsoft.com/office/2006/metadata/properties"/>
    <ds:schemaRef ds:uri="http://schemas.microsoft.com/office/infopath/2007/PartnerControls"/>
    <ds:schemaRef ds:uri="48ed6de2-5d5e-4030-a2a9-5ea5d8033843"/>
    <ds:schemaRef ds:uri="2e3932c8-f16a-4ce2-a188-a158f1bd1cfe"/>
  </ds:schemaRefs>
</ds:datastoreItem>
</file>

<file path=customXml/itemProps2.xml><?xml version="1.0" encoding="utf-8"?>
<ds:datastoreItem xmlns:ds="http://schemas.openxmlformats.org/officeDocument/2006/customXml" ds:itemID="{920B4E62-376B-4EF0-9BEE-F71FEFC1A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27353-4351-43A1-A6C1-A2BD6B9E06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3932c8-f16a-4ce2-a188-a158f1bd1cfe"/>
    <ds:schemaRef ds:uri="48ed6de2-5d5e-4030-a2a9-5ea5d80338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1.1- NAUS, LOCALS I OFICINES</vt:lpstr>
      <vt:lpstr>1.2-APARCAMENTS</vt:lpstr>
      <vt:lpstr>1.3- HABITATGES</vt:lpstr>
      <vt:lpstr>1.4- SOLARS</vt:lpstr>
      <vt:lpstr>'1.1- NAUS, LOCALS I OFICINES'!Área_de_impresión</vt:lpstr>
      <vt:lpstr>'1.3- HABITATGES'!Títulos_a_imprimir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Domínguez</dc:creator>
  <cp:lastModifiedBy>Lidia Dominguez</cp:lastModifiedBy>
  <cp:lastPrinted>2023-03-22T12:39:08Z</cp:lastPrinted>
  <dcterms:created xsi:type="dcterms:W3CDTF">2018-02-14T08:57:54Z</dcterms:created>
  <dcterms:modified xsi:type="dcterms:W3CDTF">2023-03-24T09:13:36Z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0x0101006A956DB2C120BD46B05A5C721A6CA4E3</vt:lpwstr>
  </property>
  <property fmtid="{D5CDD505-2E9C-101B-9397-08002B2CF9AE}" pid="3" name="MediaServiceImageTags">
    <vt:lpwstr/>
  </property>
</Properties>
</file>